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1"/>
  </bookViews>
  <sheets>
    <sheet name="Команды" sheetId="2" r:id="rId1"/>
    <sheet name="Индивидуальный рейтинг" sheetId="3" r:id="rId2"/>
  </sheets>
  <calcPr calcId="144525" refMode="R1C1"/>
</workbook>
</file>

<file path=xl/calcChain.xml><?xml version="1.0" encoding="utf-8"?>
<calcChain xmlns="http://schemas.openxmlformats.org/spreadsheetml/2006/main">
  <c r="G45" i="2" l="1"/>
  <c r="F37" i="2"/>
  <c r="A21" i="2"/>
  <c r="E6" i="2"/>
  <c r="G36" i="2"/>
  <c r="D26" i="2"/>
  <c r="C20" i="2"/>
  <c r="B12" i="2"/>
  <c r="A43" i="2"/>
  <c r="B18" i="2"/>
  <c r="C44" i="2"/>
  <c r="G12" i="2"/>
  <c r="G42" i="2"/>
  <c r="F11" i="2"/>
  <c r="E31" i="2"/>
  <c r="G9" i="2"/>
  <c r="B40" i="2"/>
  <c r="C15" i="2"/>
  <c r="D41" i="2"/>
  <c r="C10" i="2"/>
  <c r="F41" i="2"/>
  <c r="D30" i="2"/>
  <c r="A29" i="2"/>
  <c r="A28" i="2"/>
  <c r="E34" i="2"/>
  <c r="B16" i="2"/>
  <c r="D34" i="2"/>
  <c r="C27" i="2"/>
  <c r="C13" i="2"/>
  <c r="F25" i="2"/>
  <c r="E13" i="2"/>
  <c r="A6" i="2"/>
  <c r="A39" i="2"/>
  <c r="D28" i="2"/>
  <c r="A16" i="2"/>
  <c r="E5" i="2"/>
  <c r="C40" i="2"/>
  <c r="D27" i="2"/>
  <c r="B9" i="2"/>
  <c r="C12" i="2"/>
  <c r="D39" i="2"/>
  <c r="C8" i="2"/>
  <c r="B28" i="2"/>
  <c r="C33" i="2"/>
  <c r="F26" i="2"/>
  <c r="G13" i="2"/>
  <c r="G21" i="2"/>
  <c r="C14" i="2"/>
  <c r="D36" i="2"/>
  <c r="D5" i="2"/>
  <c r="C25" i="2"/>
  <c r="F12" i="2"/>
  <c r="G15" i="2"/>
  <c r="C32" i="2"/>
  <c r="D9" i="2"/>
  <c r="E7" i="2"/>
  <c r="E22" i="2"/>
  <c r="F13" i="2"/>
  <c r="D42" i="2"/>
  <c r="E17" i="2"/>
  <c r="F43" i="2"/>
  <c r="C16" i="2"/>
  <c r="F35" i="2"/>
  <c r="D15" i="2"/>
  <c r="C19" i="2"/>
  <c r="E18" i="2"/>
  <c r="G33" i="2"/>
  <c r="D37" i="2"/>
  <c r="A26" i="2"/>
  <c r="E19" i="2"/>
  <c r="B33" i="2"/>
  <c r="F19" i="2"/>
  <c r="E24" i="2"/>
  <c r="C41" i="2"/>
  <c r="F30" i="2"/>
  <c r="D16" i="2"/>
  <c r="A9" i="2"/>
  <c r="E42" i="2"/>
  <c r="F29" i="2"/>
  <c r="D11" i="2"/>
  <c r="F14" i="2"/>
  <c r="A44" i="2"/>
  <c r="G16" i="2"/>
  <c r="A35" i="2"/>
  <c r="G2" i="2"/>
  <c r="C31" i="2"/>
  <c r="E9" i="2"/>
  <c r="C30" i="2"/>
  <c r="D14" i="2"/>
  <c r="B41" i="2"/>
  <c r="A10" i="2"/>
  <c r="G29" i="2"/>
  <c r="B8" i="2"/>
  <c r="G28" i="2"/>
  <c r="C6" i="2"/>
  <c r="B17" i="2"/>
  <c r="F9" i="2"/>
  <c r="D32" i="2"/>
  <c r="A11" i="2"/>
  <c r="B3" i="2"/>
  <c r="B25" i="2"/>
  <c r="B38" i="2"/>
  <c r="D21" i="2"/>
  <c r="C45" i="2"/>
  <c r="C36" i="2"/>
  <c r="E44" i="2"/>
  <c r="F31" i="2"/>
  <c r="F17" i="2"/>
  <c r="G43" i="2"/>
  <c r="E35" i="2"/>
  <c r="A19" i="2"/>
  <c r="E11" i="2"/>
  <c r="G32" i="2"/>
  <c r="G27" i="2"/>
  <c r="E12" i="2"/>
  <c r="D18" i="2"/>
  <c r="B2" i="2"/>
  <c r="E21" i="2"/>
  <c r="E37" i="2"/>
  <c r="G20" i="2"/>
  <c r="C22" i="2"/>
  <c r="A25" i="2"/>
  <c r="A45" i="2"/>
  <c r="B20" i="2"/>
  <c r="C34" i="2"/>
  <c r="D8" i="2"/>
  <c r="B4" i="2"/>
  <c r="G39" i="2"/>
  <c r="C24" i="2"/>
  <c r="E3" i="2"/>
  <c r="B24" i="2"/>
  <c r="D43" i="2"/>
  <c r="F15" i="2"/>
  <c r="D35" i="2"/>
  <c r="D10" i="2"/>
  <c r="E25" i="2"/>
  <c r="G4" i="2"/>
  <c r="G11" i="2"/>
  <c r="B13" i="2"/>
  <c r="E2" i="2"/>
  <c r="D12" i="2"/>
  <c r="C18" i="2"/>
  <c r="B5" i="2"/>
  <c r="F23" i="2"/>
  <c r="D6" i="2"/>
  <c r="D3" i="2"/>
  <c r="F22" i="2"/>
  <c r="E36" i="2"/>
  <c r="B26" i="2"/>
  <c r="A20" i="2"/>
  <c r="G14" i="2"/>
  <c r="A38" i="2"/>
  <c r="C21" i="2"/>
  <c r="G6" i="2"/>
  <c r="E14" i="2"/>
  <c r="A36" i="2"/>
  <c r="F10" i="2"/>
  <c r="B29" i="2"/>
  <c r="C23" i="2"/>
  <c r="A30" i="2"/>
  <c r="B42" i="2"/>
  <c r="C17" i="2"/>
  <c r="B34" i="2"/>
  <c r="E29" i="2"/>
  <c r="C7" i="2"/>
  <c r="E28" i="2"/>
  <c r="B6" i="2"/>
  <c r="E10" i="2"/>
  <c r="F33" i="2"/>
  <c r="F6" i="2"/>
  <c r="A5" i="2"/>
  <c r="D22" i="2"/>
  <c r="G34" i="2"/>
  <c r="G37" i="2"/>
  <c r="B21" i="2"/>
  <c r="B39" i="2"/>
  <c r="A8" i="2"/>
  <c r="B37" i="2"/>
  <c r="G25" i="2"/>
  <c r="A40" i="2"/>
  <c r="B27" i="2"/>
  <c r="G8" i="2"/>
  <c r="C39" i="2"/>
  <c r="F28" i="2"/>
  <c r="E16" i="2"/>
  <c r="A7" i="2"/>
  <c r="D23" i="2"/>
  <c r="C26" i="2"/>
  <c r="F38" i="2"/>
  <c r="F8" i="2"/>
  <c r="C37" i="2"/>
  <c r="E20" i="2"/>
  <c r="E38" i="2"/>
  <c r="D7" i="2"/>
  <c r="F44" i="2"/>
  <c r="G19" i="2"/>
  <c r="B35" i="2"/>
  <c r="B19" i="2"/>
  <c r="F40" i="2"/>
  <c r="A42" i="2"/>
  <c r="E40" i="2"/>
  <c r="C29" i="2"/>
  <c r="C2" i="2"/>
  <c r="D31" i="2"/>
  <c r="F2" i="2"/>
  <c r="G31" i="2"/>
  <c r="B10" i="2"/>
  <c r="G30" i="2"/>
  <c r="B14" i="2"/>
  <c r="D19" i="2"/>
  <c r="B44" i="2"/>
  <c r="D45" i="2"/>
  <c r="E23" i="2"/>
  <c r="G7" i="2"/>
  <c r="B23" i="2"/>
  <c r="D44" i="2"/>
  <c r="D33" i="2"/>
  <c r="E4" i="2"/>
  <c r="F32" i="2"/>
  <c r="G23" i="2"/>
  <c r="F24" i="2"/>
  <c r="C42" i="2"/>
  <c r="D29" i="2"/>
  <c r="B11" i="2"/>
  <c r="E41" i="2"/>
  <c r="A31" i="2"/>
  <c r="F16" i="2"/>
  <c r="C9" i="2"/>
  <c r="E33" i="2"/>
  <c r="B31" i="2"/>
  <c r="C43" i="2"/>
  <c r="D17" i="2"/>
  <c r="G41" i="2"/>
  <c r="A17" i="2"/>
  <c r="B43" i="2"/>
  <c r="B15" i="2"/>
  <c r="B22" i="2"/>
  <c r="C28" i="2"/>
  <c r="D40" i="2"/>
  <c r="E15" i="2"/>
  <c r="G24" i="2"/>
  <c r="A41" i="2"/>
  <c r="E39" i="2"/>
  <c r="G40" i="2"/>
  <c r="C4" i="2"/>
  <c r="D4" i="2"/>
  <c r="G3" i="2"/>
  <c r="G38" i="2"/>
  <c r="F7" i="2"/>
  <c r="E27" i="2"/>
  <c r="G5" i="2"/>
  <c r="D20" i="2"/>
  <c r="E43" i="2"/>
  <c r="C35" i="2"/>
  <c r="F18" i="2"/>
  <c r="C11" i="2"/>
  <c r="G44" i="2"/>
  <c r="D25" i="2"/>
  <c r="A18" i="2"/>
  <c r="D13" i="2"/>
  <c r="D38" i="2"/>
  <c r="F21" i="2"/>
  <c r="F39" i="2"/>
  <c r="G22" i="2"/>
  <c r="C38" i="2"/>
  <c r="B7" i="2"/>
  <c r="A27" i="2"/>
  <c r="C5" i="2"/>
  <c r="F45" i="2"/>
  <c r="G18" i="2"/>
  <c r="F36" i="2"/>
  <c r="F5" i="2"/>
  <c r="B30" i="2"/>
  <c r="G26" i="2"/>
  <c r="F27" i="2"/>
  <c r="A15" i="2"/>
  <c r="B32" i="2"/>
  <c r="G10" i="2"/>
  <c r="D24" i="2"/>
  <c r="E30" i="2"/>
  <c r="F42" i="2"/>
  <c r="G17" i="2"/>
  <c r="F34" i="2"/>
  <c r="E45" i="2"/>
  <c r="G35" i="2"/>
  <c r="E26" i="2"/>
  <c r="F3" i="2"/>
  <c r="E32" i="2"/>
  <c r="B45" i="2"/>
  <c r="B36" i="2"/>
  <c r="C3" i="2"/>
  <c r="D2" i="2"/>
  <c r="F4" i="2"/>
  <c r="F20" i="2"/>
  <c r="E8" i="2"/>
</calcChain>
</file>

<file path=xl/sharedStrings.xml><?xml version="1.0" encoding="utf-8"?>
<sst xmlns="http://schemas.openxmlformats.org/spreadsheetml/2006/main" count="186" uniqueCount="150">
  <si>
    <t>ОУ</t>
  </si>
  <si>
    <t>Класс</t>
  </si>
  <si>
    <t>Рейтинг</t>
  </si>
  <si>
    <t>I место</t>
  </si>
  <si>
    <t>II место</t>
  </si>
  <si>
    <t>III место</t>
  </si>
  <si>
    <t>МБУ «Школа № 58»</t>
  </si>
  <si>
    <t>МБУ «Школа № 70»</t>
  </si>
  <si>
    <t>МБУ «Школа № 20»</t>
  </si>
  <si>
    <t>МБУ «Школа № 10»</t>
  </si>
  <si>
    <t>МБУ «Школа № 43»</t>
  </si>
  <si>
    <t>I тур</t>
  </si>
  <si>
    <t>II тур</t>
  </si>
  <si>
    <t>III тур</t>
  </si>
  <si>
    <t>IV тур</t>
  </si>
  <si>
    <t>Итог</t>
  </si>
  <si>
    <t>место</t>
  </si>
  <si>
    <t>МБУ «Школа № 61»</t>
  </si>
  <si>
    <t>МБУ «Школа № 91»</t>
  </si>
  <si>
    <t>МБУ «Гимназия № 48»</t>
  </si>
  <si>
    <t>МБУ «Школа им.С.П.Королева»</t>
  </si>
  <si>
    <t>Участник</t>
  </si>
  <si>
    <t>Мирослав Ш.</t>
  </si>
  <si>
    <t>Клим В.</t>
  </si>
  <si>
    <t>Виолетта Б.</t>
  </si>
  <si>
    <t>Дамир Ш.</t>
  </si>
  <si>
    <t>Степан А.</t>
  </si>
  <si>
    <t>Дмитрий В.</t>
  </si>
  <si>
    <t>Артём В.</t>
  </si>
  <si>
    <t>Анастасия Д.</t>
  </si>
  <si>
    <t>Никита К.</t>
  </si>
  <si>
    <t>Георгий С.</t>
  </si>
  <si>
    <t>Лина Г.</t>
  </si>
  <si>
    <t>Арина Н.</t>
  </si>
  <si>
    <t>Данила Х.</t>
  </si>
  <si>
    <t>Вера Г.</t>
  </si>
  <si>
    <t>Данилл А.</t>
  </si>
  <si>
    <t>Арсений Ю.</t>
  </si>
  <si>
    <t>Григорий Д.</t>
  </si>
  <si>
    <t>Анастасия К.</t>
  </si>
  <si>
    <t>Александра Б.</t>
  </si>
  <si>
    <t>Ярослав С.</t>
  </si>
  <si>
    <t>Ярослав Д.</t>
  </si>
  <si>
    <t>Карина Б.</t>
  </si>
  <si>
    <t>Никита Б.</t>
  </si>
  <si>
    <t>Кирилл З.</t>
  </si>
  <si>
    <t>Кирилл Б.</t>
  </si>
  <si>
    <t>Кирилл П.</t>
  </si>
  <si>
    <t>Ксения О.</t>
  </si>
  <si>
    <t>Сергей К.</t>
  </si>
  <si>
    <t>Александр Б.</t>
  </si>
  <si>
    <t>Алексей К.</t>
  </si>
  <si>
    <t xml:space="preserve"> Георгий А.</t>
  </si>
  <si>
    <t>Даниил М.</t>
  </si>
  <si>
    <t>Кристина Ц.</t>
  </si>
  <si>
    <t>Матвей К.</t>
  </si>
  <si>
    <t>Матвей Н.</t>
  </si>
  <si>
    <t>Дарья Д.</t>
  </si>
  <si>
    <t>Александр Т.</t>
  </si>
  <si>
    <t>Софья Д.</t>
  </si>
  <si>
    <t>Даниил Г.</t>
  </si>
  <si>
    <t>Елизавета С.</t>
  </si>
  <si>
    <t>Тимур Х.</t>
  </si>
  <si>
    <t>Ксения Д.</t>
  </si>
  <si>
    <t>Виктория А.</t>
  </si>
  <si>
    <t>Дарья Р.</t>
  </si>
  <si>
    <t>Арина Е.</t>
  </si>
  <si>
    <t>Мария К.</t>
  </si>
  <si>
    <t>Тимофей К.</t>
  </si>
  <si>
    <t>Филипп К.</t>
  </si>
  <si>
    <t>Тимофей Е.</t>
  </si>
  <si>
    <t>Анастасия Т.</t>
  </si>
  <si>
    <t>Мирон В.</t>
  </si>
  <si>
    <t>Анастасия О.</t>
  </si>
  <si>
    <t>Матвей У.</t>
  </si>
  <si>
    <t>Михаил В.</t>
  </si>
  <si>
    <t>Матвей С.</t>
  </si>
  <si>
    <t>Ева Ш.</t>
  </si>
  <si>
    <t>Евгения К.</t>
  </si>
  <si>
    <t>Альмира Б.</t>
  </si>
  <si>
    <t xml:space="preserve"> Макар А.</t>
  </si>
  <si>
    <t xml:space="preserve"> Максим В.</t>
  </si>
  <si>
    <t xml:space="preserve"> Илья М.</t>
  </si>
  <si>
    <t xml:space="preserve"> Вероника Б.</t>
  </si>
  <si>
    <t xml:space="preserve"> Эмилия Ш.</t>
  </si>
  <si>
    <t xml:space="preserve"> Софья С.</t>
  </si>
  <si>
    <t xml:space="preserve"> Дарья З.</t>
  </si>
  <si>
    <t xml:space="preserve"> Владимир К.</t>
  </si>
  <si>
    <t xml:space="preserve"> Артём К.</t>
  </si>
  <si>
    <t xml:space="preserve"> Константин Д.</t>
  </si>
  <si>
    <t xml:space="preserve"> Софья Д.</t>
  </si>
  <si>
    <t xml:space="preserve"> Владислава О.</t>
  </si>
  <si>
    <t xml:space="preserve"> Алена С.</t>
  </si>
  <si>
    <t xml:space="preserve"> Анастасия М.</t>
  </si>
  <si>
    <t xml:space="preserve"> Виктория К.</t>
  </si>
  <si>
    <t xml:space="preserve"> Александра К.</t>
  </si>
  <si>
    <t xml:space="preserve"> Алиса Ш.</t>
  </si>
  <si>
    <t xml:space="preserve"> Арина К.</t>
  </si>
  <si>
    <t xml:space="preserve"> Ксения Ч.</t>
  </si>
  <si>
    <t xml:space="preserve"> Юлия У.</t>
  </si>
  <si>
    <t xml:space="preserve"> Мила Ш.</t>
  </si>
  <si>
    <t xml:space="preserve"> Жасмина К.</t>
  </si>
  <si>
    <t xml:space="preserve"> Степан И.</t>
  </si>
  <si>
    <t xml:space="preserve"> Степан М.</t>
  </si>
  <si>
    <t xml:space="preserve"> Александра Ш.</t>
  </si>
  <si>
    <t xml:space="preserve"> Искандер Х.</t>
  </si>
  <si>
    <t xml:space="preserve"> Филипп В.</t>
  </si>
  <si>
    <t xml:space="preserve"> Владислав В.</t>
  </si>
  <si>
    <t xml:space="preserve"> Клим С.</t>
  </si>
  <si>
    <t xml:space="preserve"> Кира О.</t>
  </si>
  <si>
    <t xml:space="preserve"> Милена Н.</t>
  </si>
  <si>
    <t xml:space="preserve"> Вероника С.</t>
  </si>
  <si>
    <t xml:space="preserve"> Илья Ш.</t>
  </si>
  <si>
    <t xml:space="preserve"> Кира К.</t>
  </si>
  <si>
    <t xml:space="preserve"> Мария С.</t>
  </si>
  <si>
    <t xml:space="preserve"> Артем М.</t>
  </si>
  <si>
    <t xml:space="preserve"> Артем Н.</t>
  </si>
  <si>
    <t xml:space="preserve"> Алина Б.</t>
  </si>
  <si>
    <t xml:space="preserve"> Елизавета А.</t>
  </si>
  <si>
    <t xml:space="preserve"> Степан Г.</t>
  </si>
  <si>
    <t xml:space="preserve"> Матвей О.</t>
  </si>
  <si>
    <t xml:space="preserve"> Анастасия Ш.</t>
  </si>
  <si>
    <t xml:space="preserve"> София П.</t>
  </si>
  <si>
    <t xml:space="preserve"> Семён У.</t>
  </si>
  <si>
    <t xml:space="preserve"> Михаил С.</t>
  </si>
  <si>
    <t xml:space="preserve"> Ксения М.</t>
  </si>
  <si>
    <t xml:space="preserve"> Дарья К.</t>
  </si>
  <si>
    <t xml:space="preserve"> Александр Г.</t>
  </si>
  <si>
    <t xml:space="preserve"> Никита Ф.</t>
  </si>
  <si>
    <t xml:space="preserve"> Данияр М.</t>
  </si>
  <si>
    <t xml:space="preserve"> Сергей Б.</t>
  </si>
  <si>
    <t xml:space="preserve"> Софья М.</t>
  </si>
  <si>
    <t xml:space="preserve"> Роман Б.</t>
  </si>
  <si>
    <t xml:space="preserve"> Регина А.</t>
  </si>
  <si>
    <t xml:space="preserve"> Милена А.</t>
  </si>
  <si>
    <t xml:space="preserve"> Артем И.</t>
  </si>
  <si>
    <t xml:space="preserve"> Ирина Т.</t>
  </si>
  <si>
    <t xml:space="preserve"> Роман А.</t>
  </si>
  <si>
    <t xml:space="preserve"> Диана К.</t>
  </si>
  <si>
    <t xml:space="preserve"> Полина Е.</t>
  </si>
  <si>
    <t xml:space="preserve"> Ольга П.</t>
  </si>
  <si>
    <t xml:space="preserve"> Анастасия Л.</t>
  </si>
  <si>
    <t xml:space="preserve"> София К.</t>
  </si>
  <si>
    <t xml:space="preserve"> Вероника К.</t>
  </si>
  <si>
    <t xml:space="preserve"> Даниил К.</t>
  </si>
  <si>
    <t xml:space="preserve"> Эмиль Г.</t>
  </si>
  <si>
    <t xml:space="preserve"> Наталья К.</t>
  </si>
  <si>
    <t xml:space="preserve"> Данила Х.</t>
  </si>
  <si>
    <t xml:space="preserve"> Александра А.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</si>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</sst>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right"/>
    </xf>
    <xf numFmtId="2" fontId="3" fillId="2" borderId="8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1" xfId="0" applyNumberFormat="1" applyFont="1" applyBorder="1" applyAlignment="1"/>
    <xf numFmtId="0" fontId="3" fillId="2" borderId="2" xfId="0" applyFont="1" applyFill="1" applyBorder="1" applyAlignment="1">
      <alignment horizontal="right"/>
    </xf>
    <xf numFmtId="2" fontId="3" fillId="2" borderId="13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2" borderId="14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Alignment="1"/>
    <xf numFmtId="0" fontId="6" fillId="2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0" fontId="2" fillId="3" borderId="4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4" workbookViewId="0">
      <selection activeCell="L7" sqref="L7"/>
    </sheetView>
  </sheetViews>
  <sheetFormatPr defaultRowHeight="14.4" x14ac:dyDescent="0.3"/>
  <cols>
    <col min="1" max="1" width="27.6640625" style="2" customWidth="1"/>
    <col min="3" max="3" width="12.5546875" customWidth="1"/>
    <col min="4" max="4" width="11" customWidth="1"/>
    <col min="5" max="5" width="13" customWidth="1"/>
    <col min="6" max="6" width="12" customWidth="1"/>
    <col min="7" max="7" width="15.109375" customWidth="1"/>
    <col min="8" max="8" width="17.6640625" style="2" customWidth="1"/>
  </cols>
  <sheetData>
    <row r="1" spans="1:10" s="5" customFormat="1" ht="15.6" x14ac:dyDescent="0.3">
      <c r="A1" s="43" t="s">
        <v>0</v>
      </c>
      <c r="B1" s="13" t="s">
        <v>1</v>
      </c>
      <c r="C1" s="13" t="s">
        <v>11</v>
      </c>
      <c r="D1" s="13" t="s">
        <v>12</v>
      </c>
      <c r="E1" s="13" t="s">
        <v>13</v>
      </c>
      <c r="F1" s="13" t="s">
        <v>14</v>
      </c>
      <c r="G1" s="14" t="s">
        <v>15</v>
      </c>
      <c r="H1" s="15" t="s">
        <v>16</v>
      </c>
    </row>
    <row r="2" spans="1:10" ht="15.6" x14ac:dyDescent="0.3">
      <c r="A2" s="18" t="s">
        <v>10</v>
      </c>
      <c r="B2" s="8">
        <f ca="1">IFERROR(__xludf.DUMMYFUNCTION("""COMPUTED_VALUE"""),3)</f>
        <v>3</v>
      </c>
      <c r="C2" s="9">
        <f ca="1">IFERROR(__xludf.DUMMYFUNCTION("""COMPUTED_VALUE"""),23)</f>
        <v>23</v>
      </c>
      <c r="D2" s="9">
        <f ca="1">IFERROR(__xludf.DUMMYFUNCTION("""COMPUTED_VALUE"""),23.5)</f>
        <v>23.5</v>
      </c>
      <c r="E2" s="9">
        <f ca="1">IFERROR(__xludf.DUMMYFUNCTION("""COMPUTED_VALUE"""),23)</f>
        <v>23</v>
      </c>
      <c r="F2" s="9">
        <f ca="1">IFERROR(__xludf.DUMMYFUNCTION("""COMPUTED_VALUE"""),17)</f>
        <v>17</v>
      </c>
      <c r="G2" s="12">
        <f ca="1">IFERROR(__xludf.DUMMYFUNCTION("""COMPUTED_VALUE"""),168)</f>
        <v>168</v>
      </c>
      <c r="H2" s="18" t="s">
        <v>3</v>
      </c>
    </row>
    <row r="3" spans="1:10" ht="15.6" x14ac:dyDescent="0.3">
      <c r="A3" s="18" t="s">
        <v>7</v>
      </c>
      <c r="B3" s="8">
        <f ca="1">IFERROR(__xludf.DUMMYFUNCTION("""COMPUTED_VALUE"""),3)</f>
        <v>3</v>
      </c>
      <c r="C3" s="9">
        <f ca="1">IFERROR(__xludf.DUMMYFUNCTION("""COMPUTED_VALUE"""),23.5)</f>
        <v>23.5</v>
      </c>
      <c r="D3" s="9">
        <f ca="1">IFERROR(__xludf.DUMMYFUNCTION("""COMPUTED_VALUE"""),22.5)</f>
        <v>22.5</v>
      </c>
      <c r="E3" s="9">
        <f ca="1">IFERROR(__xludf.DUMMYFUNCTION("""COMPUTED_VALUE"""),19)</f>
        <v>19</v>
      </c>
      <c r="F3" s="9">
        <f ca="1">IFERROR(__xludf.DUMMYFUNCTION("""COMPUTED_VALUE"""),20)</f>
        <v>20</v>
      </c>
      <c r="G3" s="12">
        <f ca="1">IFERROR(__xludf.DUMMYFUNCTION("""COMPUTED_VALUE"""),167.5)</f>
        <v>167.5</v>
      </c>
      <c r="H3" s="18" t="s">
        <v>4</v>
      </c>
    </row>
    <row r="4" spans="1:10" ht="15.6" x14ac:dyDescent="0.3">
      <c r="A4" s="18" t="s">
        <v>17</v>
      </c>
      <c r="B4" s="8">
        <f ca="1">IFERROR(__xludf.DUMMYFUNCTION("""COMPUTED_VALUE"""),3)</f>
        <v>3</v>
      </c>
      <c r="C4" s="9">
        <f ca="1">IFERROR(__xludf.DUMMYFUNCTION("""COMPUTED_VALUE"""),23.5)</f>
        <v>23.5</v>
      </c>
      <c r="D4" s="9">
        <f ca="1">IFERROR(__xludf.DUMMYFUNCTION("""COMPUTED_VALUE"""),16)</f>
        <v>16</v>
      </c>
      <c r="E4" s="9">
        <f ca="1">IFERROR(__xludf.DUMMYFUNCTION("""COMPUTED_VALUE"""),19)</f>
        <v>19</v>
      </c>
      <c r="F4" s="9">
        <f ca="1">IFERROR(__xludf.DUMMYFUNCTION("""COMPUTED_VALUE"""),19)</f>
        <v>19</v>
      </c>
      <c r="G4" s="12">
        <f ca="1">IFERROR(__xludf.DUMMYFUNCTION("""COMPUTED_VALUE"""),146.5)</f>
        <v>146.5</v>
      </c>
      <c r="H4" s="18" t="s">
        <v>5</v>
      </c>
    </row>
    <row r="5" spans="1:10" ht="15.6" x14ac:dyDescent="0.3">
      <c r="A5" s="44">
        <f ca="1">IFERROR(__xludf.DUMMYFUNCTION("""COMPUTED_VALUE"""),51)</f>
        <v>51</v>
      </c>
      <c r="B5" s="6">
        <f ca="1">IFERROR(__xludf.DUMMYFUNCTION("""COMPUTED_VALUE"""),3)</f>
        <v>3</v>
      </c>
      <c r="C5" s="7">
        <f ca="1">IFERROR(__xludf.DUMMYFUNCTION("""COMPUTED_VALUE"""),23)</f>
        <v>23</v>
      </c>
      <c r="D5" s="7">
        <f ca="1">IFERROR(__xludf.DUMMYFUNCTION("""COMPUTED_VALUE"""),17)</f>
        <v>17</v>
      </c>
      <c r="E5" s="7">
        <f ca="1">IFERROR(__xludf.DUMMYFUNCTION("""COMPUTED_VALUE"""),24)</f>
        <v>24</v>
      </c>
      <c r="F5" s="7">
        <f ca="1">IFERROR(__xludf.DUMMYFUNCTION("""COMPUTED_VALUE"""),23)</f>
        <v>23</v>
      </c>
      <c r="G5" s="11">
        <f ca="1">IFERROR(__xludf.DUMMYFUNCTION("""COMPUTED_VALUE"""),130.166666666666)</f>
        <v>130.166666666666</v>
      </c>
      <c r="H5" s="19"/>
      <c r="I5" s="3"/>
    </row>
    <row r="6" spans="1:10" ht="15.6" x14ac:dyDescent="0.3">
      <c r="A6" s="44">
        <f ca="1">IFERROR(__xludf.DUMMYFUNCTION("""COMPUTED_VALUE"""),10)</f>
        <v>10</v>
      </c>
      <c r="B6" s="6">
        <f ca="1">IFERROR(__xludf.DUMMYFUNCTION("""COMPUTED_VALUE"""),3)</f>
        <v>3</v>
      </c>
      <c r="C6" s="7">
        <f ca="1">IFERROR(__xludf.DUMMYFUNCTION("""COMPUTED_VALUE"""),17.5)</f>
        <v>17.5</v>
      </c>
      <c r="D6" s="7">
        <f ca="1">IFERROR(__xludf.DUMMYFUNCTION("""COMPUTED_VALUE"""),15.5)</f>
        <v>15.5</v>
      </c>
      <c r="E6" s="7">
        <f ca="1">IFERROR(__xludf.DUMMYFUNCTION("""COMPUTED_VALUE"""),15)</f>
        <v>15</v>
      </c>
      <c r="F6" s="7">
        <f ca="1">IFERROR(__xludf.DUMMYFUNCTION("""COMPUTED_VALUE"""),13)</f>
        <v>13</v>
      </c>
      <c r="G6" s="11">
        <f ca="1">IFERROR(__xludf.DUMMYFUNCTION("""COMPUTED_VALUE"""),115.666666666666)</f>
        <v>115.666666666666</v>
      </c>
      <c r="H6" s="19"/>
      <c r="I6" s="3"/>
    </row>
    <row r="7" spans="1:10" ht="15.6" x14ac:dyDescent="0.3">
      <c r="A7" s="44">
        <f ca="1">IFERROR(__xludf.DUMMYFUNCTION("""COMPUTED_VALUE"""),48)</f>
        <v>48</v>
      </c>
      <c r="B7" s="6">
        <f ca="1">IFERROR(__xludf.DUMMYFUNCTION("""COMPUTED_VALUE"""),3)</f>
        <v>3</v>
      </c>
      <c r="C7" s="7">
        <f ca="1">IFERROR(__xludf.DUMMYFUNCTION("""COMPUTED_VALUE"""),22.5)</f>
        <v>22.5</v>
      </c>
      <c r="D7" s="7">
        <f ca="1">IFERROR(__xludf.DUMMYFUNCTION("""COMPUTED_VALUE"""),16.5)</f>
        <v>16.5</v>
      </c>
      <c r="E7" s="7">
        <f ca="1">IFERROR(__xludf.DUMMYFUNCTION("""COMPUTED_VALUE"""),13)</f>
        <v>13</v>
      </c>
      <c r="F7" s="7">
        <f ca="1">IFERROR(__xludf.DUMMYFUNCTION("""COMPUTED_VALUE"""),17)</f>
        <v>17</v>
      </c>
      <c r="G7" s="11">
        <f ca="1">IFERROR(__xludf.DUMMYFUNCTION("""COMPUTED_VALUE"""),114.333333333333)</f>
        <v>114.333333333333</v>
      </c>
      <c r="H7" s="19"/>
      <c r="I7" s="3"/>
    </row>
    <row r="8" spans="1:10" ht="15.6" x14ac:dyDescent="0.3">
      <c r="A8" s="44">
        <f ca="1">IFERROR(__xludf.DUMMYFUNCTION("""COMPUTED_VALUE"""),73)</f>
        <v>73</v>
      </c>
      <c r="B8" s="6">
        <f ca="1">IFERROR(__xludf.DUMMYFUNCTION("""COMPUTED_VALUE"""),3)</f>
        <v>3</v>
      </c>
      <c r="C8" s="7">
        <f ca="1">IFERROR(__xludf.DUMMYFUNCTION("""COMPUTED_VALUE"""),8.5)</f>
        <v>8.5</v>
      </c>
      <c r="D8" s="7">
        <f ca="1">IFERROR(__xludf.DUMMYFUNCTION("""COMPUTED_VALUE"""),13.5)</f>
        <v>13.5</v>
      </c>
      <c r="E8" s="7">
        <f ca="1">IFERROR(__xludf.DUMMYFUNCTION("""COMPUTED_VALUE"""),15)</f>
        <v>15</v>
      </c>
      <c r="F8" s="7">
        <f ca="1">IFERROR(__xludf.DUMMYFUNCTION("""COMPUTED_VALUE"""),17)</f>
        <v>17</v>
      </c>
      <c r="G8" s="20">
        <f ca="1">IFERROR(__xludf.DUMMYFUNCTION("""COMPUTED_VALUE"""),112.5)</f>
        <v>112.5</v>
      </c>
      <c r="H8" s="19"/>
      <c r="I8" s="3"/>
    </row>
    <row r="9" spans="1:10" ht="15.6" x14ac:dyDescent="0.3">
      <c r="A9" s="44">
        <f ca="1">IFERROR(__xludf.DUMMYFUNCTION("""COMPUTED_VALUE"""),58)</f>
        <v>58</v>
      </c>
      <c r="B9" s="6">
        <f ca="1">IFERROR(__xludf.DUMMYFUNCTION("""COMPUTED_VALUE"""),3)</f>
        <v>3</v>
      </c>
      <c r="C9" s="7">
        <f ca="1">IFERROR(__xludf.DUMMYFUNCTION("""COMPUTED_VALUE"""),11)</f>
        <v>11</v>
      </c>
      <c r="D9" s="7">
        <f ca="1">IFERROR(__xludf.DUMMYFUNCTION("""COMPUTED_VALUE"""),8.5)</f>
        <v>8.5</v>
      </c>
      <c r="E9" s="7">
        <f ca="1">IFERROR(__xludf.DUMMYFUNCTION("""COMPUTED_VALUE"""),16)</f>
        <v>16</v>
      </c>
      <c r="F9" s="7">
        <f ca="1">IFERROR(__xludf.DUMMYFUNCTION("""COMPUTED_VALUE"""),14)</f>
        <v>14</v>
      </c>
      <c r="G9" s="20">
        <f ca="1">IFERROR(__xludf.DUMMYFUNCTION("""COMPUTED_VALUE"""),101.666666666666)</f>
        <v>101.666666666666</v>
      </c>
      <c r="H9" s="19"/>
      <c r="I9" s="3"/>
    </row>
    <row r="10" spans="1:10" ht="15.6" x14ac:dyDescent="0.3">
      <c r="A10" s="44">
        <f ca="1">IFERROR(__xludf.DUMMYFUNCTION("""COMPUTED_VALUE"""),90)</f>
        <v>90</v>
      </c>
      <c r="B10" s="6">
        <f ca="1">IFERROR(__xludf.DUMMYFUNCTION("""COMPUTED_VALUE"""),3)</f>
        <v>3</v>
      </c>
      <c r="C10" s="7">
        <f ca="1">IFERROR(__xludf.DUMMYFUNCTION("""COMPUTED_VALUE"""),10.5)</f>
        <v>10.5</v>
      </c>
      <c r="D10" s="7">
        <f ca="1">IFERROR(__xludf.DUMMYFUNCTION("""COMPUTED_VALUE"""),15.5)</f>
        <v>15.5</v>
      </c>
      <c r="E10" s="7">
        <f ca="1">IFERROR(__xludf.DUMMYFUNCTION("""COMPUTED_VALUE"""),12)</f>
        <v>12</v>
      </c>
      <c r="F10" s="7">
        <f ca="1">IFERROR(__xludf.DUMMYFUNCTION("""COMPUTED_VALUE"""),0)</f>
        <v>0</v>
      </c>
      <c r="G10" s="20">
        <f ca="1">IFERROR(__xludf.DUMMYFUNCTION("""COMPUTED_VALUE"""),74.3333333333333)</f>
        <v>74.3333333333333</v>
      </c>
      <c r="H10" s="19"/>
      <c r="I10" s="3"/>
    </row>
    <row r="11" spans="1:10" ht="15.6" x14ac:dyDescent="0.3">
      <c r="A11" s="44">
        <f ca="1">IFERROR(__xludf.DUMMYFUNCTION("""COMPUTED_VALUE"""),20)</f>
        <v>20</v>
      </c>
      <c r="B11" s="6">
        <f ca="1">IFERROR(__xludf.DUMMYFUNCTION("""COMPUTED_VALUE"""),3)</f>
        <v>3</v>
      </c>
      <c r="C11" s="7">
        <f ca="1">IFERROR(__xludf.DUMMYFUNCTION("""COMPUTED_VALUE"""),5)</f>
        <v>5</v>
      </c>
      <c r="D11" s="7">
        <f ca="1">IFERROR(__xludf.DUMMYFUNCTION("""COMPUTED_VALUE"""),11.5)</f>
        <v>11.5</v>
      </c>
      <c r="E11" s="7">
        <f ca="1">IFERROR(__xludf.DUMMYFUNCTION("""COMPUTED_VALUE"""),13)</f>
        <v>13</v>
      </c>
      <c r="F11" s="7">
        <f ca="1">IFERROR(__xludf.DUMMYFUNCTION("""COMPUTED_VALUE"""),0)</f>
        <v>0</v>
      </c>
      <c r="G11" s="20">
        <f ca="1">IFERROR(__xludf.DUMMYFUNCTION("""COMPUTED_VALUE"""),54.6666666666666)</f>
        <v>54.6666666666666</v>
      </c>
      <c r="H11" s="19"/>
      <c r="I11" s="3"/>
    </row>
    <row r="12" spans="1:10" ht="15.6" x14ac:dyDescent="0.3">
      <c r="A12" s="18" t="s">
        <v>7</v>
      </c>
      <c r="B12" s="8">
        <f ca="1">IFERROR(__xludf.DUMMYFUNCTION("""COMPUTED_VALUE"""),4)</f>
        <v>4</v>
      </c>
      <c r="C12" s="9">
        <f ca="1">IFERROR(__xludf.DUMMYFUNCTION("""COMPUTED_VALUE"""),19.5)</f>
        <v>19.5</v>
      </c>
      <c r="D12" s="9">
        <f ca="1">IFERROR(__xludf.DUMMYFUNCTION("""COMPUTED_VALUE"""),22.5)</f>
        <v>22.5</v>
      </c>
      <c r="E12" s="9">
        <f ca="1">IFERROR(__xludf.DUMMYFUNCTION("""COMPUTED_VALUE"""),23)</f>
        <v>23</v>
      </c>
      <c r="F12" s="9">
        <f ca="1">IFERROR(__xludf.DUMMYFUNCTION("""COMPUTED_VALUE"""),20)</f>
        <v>20</v>
      </c>
      <c r="G12" s="12">
        <f ca="1">IFERROR(__xludf.DUMMYFUNCTION("""COMPUTED_VALUE"""),165.333333333333)</f>
        <v>165.333333333333</v>
      </c>
      <c r="H12" s="25" t="s">
        <v>3</v>
      </c>
    </row>
    <row r="13" spans="1:10" ht="15.6" x14ac:dyDescent="0.3">
      <c r="A13" s="18" t="s">
        <v>9</v>
      </c>
      <c r="B13" s="8">
        <f ca="1">IFERROR(__xludf.DUMMYFUNCTION("""COMPUTED_VALUE"""),4)</f>
        <v>4</v>
      </c>
      <c r="C13" s="9">
        <f ca="1">IFERROR(__xludf.DUMMYFUNCTION("""COMPUTED_VALUE"""),22)</f>
        <v>22</v>
      </c>
      <c r="D13" s="9">
        <f ca="1">IFERROR(__xludf.DUMMYFUNCTION("""COMPUTED_VALUE"""),23)</f>
        <v>23</v>
      </c>
      <c r="E13" s="9">
        <f ca="1">IFERROR(__xludf.DUMMYFUNCTION("""COMPUTED_VALUE"""),23)</f>
        <v>23</v>
      </c>
      <c r="F13" s="9">
        <f ca="1">IFERROR(__xludf.DUMMYFUNCTION("""COMPUTED_VALUE"""),18)</f>
        <v>18</v>
      </c>
      <c r="G13" s="12">
        <f ca="1">IFERROR(__xludf.DUMMYFUNCTION("""COMPUTED_VALUE"""),154)</f>
        <v>154</v>
      </c>
      <c r="H13" s="25" t="s">
        <v>4</v>
      </c>
    </row>
    <row r="14" spans="1:10" ht="15.6" x14ac:dyDescent="0.3">
      <c r="A14" s="18" t="s">
        <v>10</v>
      </c>
      <c r="B14" s="8">
        <f ca="1">IFERROR(__xludf.DUMMYFUNCTION("""COMPUTED_VALUE"""),4)</f>
        <v>4</v>
      </c>
      <c r="C14" s="9">
        <f ca="1">IFERROR(__xludf.DUMMYFUNCTION("""COMPUTED_VALUE"""),16)</f>
        <v>16</v>
      </c>
      <c r="D14" s="9">
        <f ca="1">IFERROR(__xludf.DUMMYFUNCTION("""COMPUTED_VALUE"""),19.5)</f>
        <v>19.5</v>
      </c>
      <c r="E14" s="9">
        <f ca="1">IFERROR(__xludf.DUMMYFUNCTION("""COMPUTED_VALUE"""),24.5)</f>
        <v>24.5</v>
      </c>
      <c r="F14" s="9">
        <f ca="1">IFERROR(__xludf.DUMMYFUNCTION("""COMPUTED_VALUE"""),16)</f>
        <v>16</v>
      </c>
      <c r="G14" s="12">
        <f ca="1">IFERROR(__xludf.DUMMYFUNCTION("""COMPUTED_VALUE"""),140.5)</f>
        <v>140.5</v>
      </c>
      <c r="H14" s="25" t="s">
        <v>5</v>
      </c>
    </row>
    <row r="15" spans="1:10" ht="15.6" x14ac:dyDescent="0.3">
      <c r="A15" s="45">
        <f ca="1">IFERROR(__xludf.DUMMYFUNCTION("""COMPUTED_VALUE"""),28)</f>
        <v>28</v>
      </c>
      <c r="B15" s="28">
        <f ca="1">IFERROR(__xludf.DUMMYFUNCTION("""COMPUTED_VALUE"""),4)</f>
        <v>4</v>
      </c>
      <c r="C15" s="39">
        <f ca="1">IFERROR(__xludf.DUMMYFUNCTION("""COMPUTED_VALUE"""),17)</f>
        <v>17</v>
      </c>
      <c r="D15" s="39">
        <f ca="1">IFERROR(__xludf.DUMMYFUNCTION("""COMPUTED_VALUE"""),12.5)</f>
        <v>12.5</v>
      </c>
      <c r="E15" s="39">
        <f ca="1">IFERROR(__xludf.DUMMYFUNCTION("""COMPUTED_VALUE"""),24)</f>
        <v>24</v>
      </c>
      <c r="F15" s="39">
        <f ca="1">IFERROR(__xludf.DUMMYFUNCTION("""COMPUTED_VALUE"""),15.5)</f>
        <v>15.5</v>
      </c>
      <c r="G15" s="40">
        <f ca="1">IFERROR(__xludf.DUMMYFUNCTION("""COMPUTED_VALUE"""),134.333333333333)</f>
        <v>134.333333333333</v>
      </c>
      <c r="H15" s="23"/>
      <c r="I15" s="24"/>
      <c r="J15" s="3"/>
    </row>
    <row r="16" spans="1:10" ht="15.6" x14ac:dyDescent="0.3">
      <c r="A16" s="45">
        <f ca="1">IFERROR(__xludf.DUMMYFUNCTION("""COMPUTED_VALUE"""),48)</f>
        <v>48</v>
      </c>
      <c r="B16" s="28">
        <f ca="1">IFERROR(__xludf.DUMMYFUNCTION("""COMPUTED_VALUE"""),4)</f>
        <v>4</v>
      </c>
      <c r="C16" s="39">
        <f ca="1">IFERROR(__xludf.DUMMYFUNCTION("""COMPUTED_VALUE"""),18.5)</f>
        <v>18.5</v>
      </c>
      <c r="D16" s="39">
        <f ca="1">IFERROR(__xludf.DUMMYFUNCTION("""COMPUTED_VALUE"""),14.5)</f>
        <v>14.5</v>
      </c>
      <c r="E16" s="39">
        <f ca="1">IFERROR(__xludf.DUMMYFUNCTION("""COMPUTED_VALUE"""),19)</f>
        <v>19</v>
      </c>
      <c r="F16" s="39">
        <f ca="1">IFERROR(__xludf.DUMMYFUNCTION("""COMPUTED_VALUE"""),15)</f>
        <v>15</v>
      </c>
      <c r="G16" s="40">
        <f ca="1">IFERROR(__xludf.DUMMYFUNCTION("""COMPUTED_VALUE"""),130)</f>
        <v>130</v>
      </c>
      <c r="H16" s="23"/>
      <c r="I16" s="24"/>
      <c r="J16" s="3"/>
    </row>
    <row r="17" spans="1:11" ht="15.6" x14ac:dyDescent="0.3">
      <c r="A17" s="45">
        <f ca="1">IFERROR(__xludf.DUMMYFUNCTION("""COMPUTED_VALUE"""),90)</f>
        <v>90</v>
      </c>
      <c r="B17" s="28">
        <f ca="1">IFERROR(__xludf.DUMMYFUNCTION("""COMPUTED_VALUE"""),4)</f>
        <v>4</v>
      </c>
      <c r="C17" s="39">
        <f ca="1">IFERROR(__xludf.DUMMYFUNCTION("""COMPUTED_VALUE"""),19.5)</f>
        <v>19.5</v>
      </c>
      <c r="D17" s="39">
        <f ca="1">IFERROR(__xludf.DUMMYFUNCTION("""COMPUTED_VALUE"""),24)</f>
        <v>24</v>
      </c>
      <c r="E17" s="39">
        <f ca="1">IFERROR(__xludf.DUMMYFUNCTION("""COMPUTED_VALUE"""),20)</f>
        <v>20</v>
      </c>
      <c r="F17" s="39">
        <f ca="1">IFERROR(__xludf.DUMMYFUNCTION("""COMPUTED_VALUE"""),0)</f>
        <v>0</v>
      </c>
      <c r="G17" s="40">
        <f ca="1">IFERROR(__xludf.DUMMYFUNCTION("""COMPUTED_VALUE"""),130)</f>
        <v>130</v>
      </c>
      <c r="H17" s="23"/>
      <c r="I17" s="24"/>
      <c r="J17" s="3"/>
    </row>
    <row r="18" spans="1:11" ht="15.6" x14ac:dyDescent="0.3">
      <c r="A18" s="45">
        <f ca="1">IFERROR(__xludf.DUMMYFUNCTION("""COMPUTED_VALUE"""),94)</f>
        <v>94</v>
      </c>
      <c r="B18" s="28">
        <f ca="1">IFERROR(__xludf.DUMMYFUNCTION("""COMPUTED_VALUE"""),4)</f>
        <v>4</v>
      </c>
      <c r="C18" s="39">
        <f ca="1">IFERROR(__xludf.DUMMYFUNCTION("""COMPUTED_VALUE"""),14.5)</f>
        <v>14.5</v>
      </c>
      <c r="D18" s="39">
        <f ca="1">IFERROR(__xludf.DUMMYFUNCTION("""COMPUTED_VALUE"""),13)</f>
        <v>13</v>
      </c>
      <c r="E18" s="39">
        <f ca="1">IFERROR(__xludf.DUMMYFUNCTION("""COMPUTED_VALUE"""),24)</f>
        <v>24</v>
      </c>
      <c r="F18" s="39">
        <f ca="1">IFERROR(__xludf.DUMMYFUNCTION("""COMPUTED_VALUE"""),15)</f>
        <v>15</v>
      </c>
      <c r="G18" s="40">
        <f ca="1">IFERROR(__xludf.DUMMYFUNCTION("""COMPUTED_VALUE"""),123.5)</f>
        <v>123.5</v>
      </c>
      <c r="H18" s="23"/>
      <c r="I18" s="24"/>
      <c r="J18" s="3"/>
    </row>
    <row r="19" spans="1:11" ht="15.6" x14ac:dyDescent="0.3">
      <c r="A19" s="45">
        <f ca="1">IFERROR(__xludf.DUMMYFUNCTION("""COMPUTED_VALUE"""),86)</f>
        <v>86</v>
      </c>
      <c r="B19" s="28">
        <f ca="1">IFERROR(__xludf.DUMMYFUNCTION("""COMPUTED_VALUE"""),4)</f>
        <v>4</v>
      </c>
      <c r="C19" s="39">
        <f ca="1">IFERROR(__xludf.DUMMYFUNCTION("""COMPUTED_VALUE"""),19)</f>
        <v>19</v>
      </c>
      <c r="D19" s="39">
        <f ca="1">IFERROR(__xludf.DUMMYFUNCTION("""COMPUTED_VALUE"""),17)</f>
        <v>17</v>
      </c>
      <c r="E19" s="39">
        <f ca="1">IFERROR(__xludf.DUMMYFUNCTION("""COMPUTED_VALUE"""),5)</f>
        <v>5</v>
      </c>
      <c r="F19" s="39">
        <f ca="1">IFERROR(__xludf.DUMMYFUNCTION("""COMPUTED_VALUE"""),23)</f>
        <v>23</v>
      </c>
      <c r="G19" s="40">
        <f ca="1">IFERROR(__xludf.DUMMYFUNCTION("""COMPUTED_VALUE"""),121.166666666666)</f>
        <v>121.166666666666</v>
      </c>
      <c r="H19" s="23"/>
      <c r="I19" s="24"/>
      <c r="J19" s="3"/>
    </row>
    <row r="20" spans="1:11" ht="15.6" x14ac:dyDescent="0.3">
      <c r="A20" s="45">
        <f ca="1">IFERROR(__xludf.DUMMYFUNCTION("""COMPUTED_VALUE"""),91)</f>
        <v>91</v>
      </c>
      <c r="B20" s="28">
        <f ca="1">IFERROR(__xludf.DUMMYFUNCTION("""COMPUTED_VALUE"""),4)</f>
        <v>4</v>
      </c>
      <c r="C20" s="39">
        <f ca="1">IFERROR(__xludf.DUMMYFUNCTION("""COMPUTED_VALUE"""),15)</f>
        <v>15</v>
      </c>
      <c r="D20" s="39">
        <f ca="1">IFERROR(__xludf.DUMMYFUNCTION("""COMPUTED_VALUE"""),19)</f>
        <v>19</v>
      </c>
      <c r="E20" s="39">
        <f ca="1">IFERROR(__xludf.DUMMYFUNCTION("""COMPUTED_VALUE"""),20)</f>
        <v>20</v>
      </c>
      <c r="F20" s="39">
        <f ca="1">IFERROR(__xludf.DUMMYFUNCTION("""COMPUTED_VALUE"""),0)</f>
        <v>0</v>
      </c>
      <c r="G20" s="40">
        <f ca="1">IFERROR(__xludf.DUMMYFUNCTION("""COMPUTED_VALUE"""),107.666666666666)</f>
        <v>107.666666666666</v>
      </c>
      <c r="H20" s="23"/>
      <c r="I20" s="24"/>
      <c r="J20" s="3"/>
    </row>
    <row r="21" spans="1:11" ht="15.6" x14ac:dyDescent="0.3">
      <c r="A21" s="45">
        <f ca="1">IFERROR(__xludf.DUMMYFUNCTION("""COMPUTED_VALUE"""),61)</f>
        <v>61</v>
      </c>
      <c r="B21" s="28">
        <f ca="1">IFERROR(__xludf.DUMMYFUNCTION("""COMPUTED_VALUE"""),4)</f>
        <v>4</v>
      </c>
      <c r="C21" s="39">
        <f ca="1">IFERROR(__xludf.DUMMYFUNCTION("""COMPUTED_VALUE"""),16)</f>
        <v>16</v>
      </c>
      <c r="D21" s="39">
        <f ca="1">IFERROR(__xludf.DUMMYFUNCTION("""COMPUTED_VALUE"""),0)</f>
        <v>0</v>
      </c>
      <c r="E21" s="39">
        <f ca="1">IFERROR(__xludf.DUMMYFUNCTION("""COMPUTED_VALUE"""),0)</f>
        <v>0</v>
      </c>
      <c r="F21" s="39">
        <f ca="1">IFERROR(__xludf.DUMMYFUNCTION("""COMPUTED_VALUE"""),0)</f>
        <v>0</v>
      </c>
      <c r="G21" s="40">
        <f ca="1">IFERROR(__xludf.DUMMYFUNCTION("""COMPUTED_VALUE"""),31.5)</f>
        <v>31.5</v>
      </c>
      <c r="H21" s="23"/>
      <c r="I21" s="24"/>
      <c r="J21" s="3"/>
    </row>
    <row r="22" spans="1:11" ht="15.6" x14ac:dyDescent="0.3">
      <c r="A22" s="18" t="s">
        <v>8</v>
      </c>
      <c r="B22" s="8">
        <f ca="1">IFERROR(__xludf.DUMMYFUNCTION("""COMPUTED_VALUE"""),5)</f>
        <v>5</v>
      </c>
      <c r="C22" s="9">
        <f ca="1">IFERROR(__xludf.DUMMYFUNCTION("""COMPUTED_VALUE"""),23)</f>
        <v>23</v>
      </c>
      <c r="D22" s="9">
        <f ca="1">IFERROR(__xludf.DUMMYFUNCTION("""COMPUTED_VALUE"""),24)</f>
        <v>24</v>
      </c>
      <c r="E22" s="9">
        <f ca="1">IFERROR(__xludf.DUMMYFUNCTION("""COMPUTED_VALUE"""),20.5)</f>
        <v>20.5</v>
      </c>
      <c r="F22" s="9">
        <f ca="1">IFERROR(__xludf.DUMMYFUNCTION("""COMPUTED_VALUE"""),20)</f>
        <v>20</v>
      </c>
      <c r="G22" s="12">
        <f ca="1">IFERROR(__xludf.DUMMYFUNCTION("""COMPUTED_VALUE"""),174.833333333333)</f>
        <v>174.833333333333</v>
      </c>
      <c r="H22" s="25" t="s">
        <v>3</v>
      </c>
    </row>
    <row r="23" spans="1:11" ht="15.6" x14ac:dyDescent="0.3">
      <c r="A23" s="18" t="s">
        <v>7</v>
      </c>
      <c r="B23" s="8">
        <f ca="1">IFERROR(__xludf.DUMMYFUNCTION("""COMPUTED_VALUE"""),5)</f>
        <v>5</v>
      </c>
      <c r="C23" s="9">
        <f ca="1">IFERROR(__xludf.DUMMYFUNCTION("""COMPUTED_VALUE"""),17.5)</f>
        <v>17.5</v>
      </c>
      <c r="D23" s="9">
        <f ca="1">IFERROR(__xludf.DUMMYFUNCTION("""COMPUTED_VALUE"""),22)</f>
        <v>22</v>
      </c>
      <c r="E23" s="9">
        <f ca="1">IFERROR(__xludf.DUMMYFUNCTION("""COMPUTED_VALUE"""),13)</f>
        <v>13</v>
      </c>
      <c r="F23" s="9">
        <f ca="1">IFERROR(__xludf.DUMMYFUNCTION("""COMPUTED_VALUE"""),20)</f>
        <v>20</v>
      </c>
      <c r="G23" s="12">
        <f ca="1">IFERROR(__xludf.DUMMYFUNCTION("""COMPUTED_VALUE"""),147.833333333333)</f>
        <v>147.833333333333</v>
      </c>
      <c r="H23" s="25" t="s">
        <v>4</v>
      </c>
      <c r="K23" s="1"/>
    </row>
    <row r="24" spans="1:11" ht="15.6" x14ac:dyDescent="0.3">
      <c r="A24" s="18" t="s">
        <v>18</v>
      </c>
      <c r="B24" s="8">
        <f ca="1">IFERROR(__xludf.DUMMYFUNCTION("""COMPUTED_VALUE"""),5)</f>
        <v>5</v>
      </c>
      <c r="C24" s="9">
        <f ca="1">IFERROR(__xludf.DUMMYFUNCTION("""COMPUTED_VALUE"""),13.5)</f>
        <v>13.5</v>
      </c>
      <c r="D24" s="9">
        <f ca="1">IFERROR(__xludf.DUMMYFUNCTION("""COMPUTED_VALUE"""),22)</f>
        <v>22</v>
      </c>
      <c r="E24" s="9">
        <f ca="1">IFERROR(__xludf.DUMMYFUNCTION("""COMPUTED_VALUE"""),12.5)</f>
        <v>12.5</v>
      </c>
      <c r="F24" s="9">
        <f ca="1">IFERROR(__xludf.DUMMYFUNCTION("""COMPUTED_VALUE"""),8)</f>
        <v>8</v>
      </c>
      <c r="G24" s="12">
        <f ca="1">IFERROR(__xludf.DUMMYFUNCTION("""COMPUTED_VALUE"""),103.833333333333)</f>
        <v>103.833333333333</v>
      </c>
      <c r="H24" s="25" t="s">
        <v>5</v>
      </c>
    </row>
    <row r="25" spans="1:11" ht="15.6" x14ac:dyDescent="0.3">
      <c r="A25" s="44">
        <f ca="1">IFERROR(__xludf.DUMMYFUNCTION("""COMPUTED_VALUE"""),43)</f>
        <v>43</v>
      </c>
      <c r="B25" s="6">
        <f ca="1">IFERROR(__xludf.DUMMYFUNCTION("""COMPUTED_VALUE"""),5)</f>
        <v>5</v>
      </c>
      <c r="C25" s="7">
        <f ca="1">IFERROR(__xludf.DUMMYFUNCTION("""COMPUTED_VALUE"""),9)</f>
        <v>9</v>
      </c>
      <c r="D25" s="7">
        <f ca="1">IFERROR(__xludf.DUMMYFUNCTION("""COMPUTED_VALUE"""),16)</f>
        <v>16</v>
      </c>
      <c r="E25" s="7">
        <f ca="1">IFERROR(__xludf.DUMMYFUNCTION("""COMPUTED_VALUE"""),14)</f>
        <v>14</v>
      </c>
      <c r="F25" s="7">
        <f ca="1">IFERROR(__xludf.DUMMYFUNCTION("""COMPUTED_VALUE"""),11)</f>
        <v>11</v>
      </c>
      <c r="G25" s="11">
        <f ca="1">IFERROR(__xludf.DUMMYFUNCTION("""COMPUTED_VALUE"""),87.8333333333333)</f>
        <v>87.8333333333333</v>
      </c>
      <c r="H25" s="19"/>
      <c r="I25" s="3"/>
    </row>
    <row r="26" spans="1:11" ht="15.6" x14ac:dyDescent="0.3">
      <c r="A26" s="44">
        <f ca="1">IFERROR(__xludf.DUMMYFUNCTION("""COMPUTED_VALUE"""),28)</f>
        <v>28</v>
      </c>
      <c r="B26" s="6">
        <f ca="1">IFERROR(__xludf.DUMMYFUNCTION("""COMPUTED_VALUE"""),5)</f>
        <v>5</v>
      </c>
      <c r="C26" s="7">
        <f ca="1">IFERROR(__xludf.DUMMYFUNCTION("""COMPUTED_VALUE"""),18.5)</f>
        <v>18.5</v>
      </c>
      <c r="D26" s="7">
        <f ca="1">IFERROR(__xludf.DUMMYFUNCTION("""COMPUTED_VALUE"""),0)</f>
        <v>0</v>
      </c>
      <c r="E26" s="7">
        <f ca="1">IFERROR(__xludf.DUMMYFUNCTION("""COMPUTED_VALUE"""),11)</f>
        <v>11</v>
      </c>
      <c r="F26" s="7">
        <f ca="1">IFERROR(__xludf.DUMMYFUNCTION("""COMPUTED_VALUE"""),15)</f>
        <v>15</v>
      </c>
      <c r="G26" s="11">
        <f ca="1">IFERROR(__xludf.DUMMYFUNCTION("""COMPUTED_VALUE"""),85)</f>
        <v>85</v>
      </c>
      <c r="H26" s="19"/>
      <c r="I26" s="3"/>
    </row>
    <row r="27" spans="1:11" ht="15.6" x14ac:dyDescent="0.3">
      <c r="A27" s="44">
        <f ca="1">IFERROR(__xludf.DUMMYFUNCTION("""COMPUTED_VALUE"""),58)</f>
        <v>58</v>
      </c>
      <c r="B27" s="6">
        <f ca="1">IFERROR(__xludf.DUMMYFUNCTION("""COMPUTED_VALUE"""),5)</f>
        <v>5</v>
      </c>
      <c r="C27" s="7">
        <f ca="1">IFERROR(__xludf.DUMMYFUNCTION("""COMPUTED_VALUE"""),10.5)</f>
        <v>10.5</v>
      </c>
      <c r="D27" s="7">
        <f ca="1">IFERROR(__xludf.DUMMYFUNCTION("""COMPUTED_VALUE"""),21)</f>
        <v>21</v>
      </c>
      <c r="E27" s="7">
        <f ca="1">IFERROR(__xludf.DUMMYFUNCTION("""COMPUTED_VALUE"""),5)</f>
        <v>5</v>
      </c>
      <c r="F27" s="7">
        <f ca="1">IFERROR(__xludf.DUMMYFUNCTION("""COMPUTED_VALUE"""),10)</f>
        <v>10</v>
      </c>
      <c r="G27" s="11">
        <f ca="1">IFERROR(__xludf.DUMMYFUNCTION("""COMPUTED_VALUE"""),83)</f>
        <v>83</v>
      </c>
      <c r="H27" s="19"/>
      <c r="I27" s="3"/>
    </row>
    <row r="28" spans="1:11" ht="15.6" x14ac:dyDescent="0.3">
      <c r="A28" s="44">
        <f ca="1">IFERROR(__xludf.DUMMYFUNCTION("""COMPUTED_VALUE"""),73)</f>
        <v>73</v>
      </c>
      <c r="B28" s="6">
        <f ca="1">IFERROR(__xludf.DUMMYFUNCTION("""COMPUTED_VALUE"""),5)</f>
        <v>5</v>
      </c>
      <c r="C28" s="7">
        <f ca="1">IFERROR(__xludf.DUMMYFUNCTION("""COMPUTED_VALUE"""),15)</f>
        <v>15</v>
      </c>
      <c r="D28" s="7">
        <f ca="1">IFERROR(__xludf.DUMMYFUNCTION("""COMPUTED_VALUE"""),18)</f>
        <v>18</v>
      </c>
      <c r="E28" s="7">
        <f ca="1">IFERROR(__xludf.DUMMYFUNCTION("""COMPUTED_VALUE"""),5.5)</f>
        <v>5.5</v>
      </c>
      <c r="F28" s="7">
        <f ca="1">IFERROR(__xludf.DUMMYFUNCTION("""COMPUTED_VALUE"""),11)</f>
        <v>11</v>
      </c>
      <c r="G28" s="11">
        <f ca="1">IFERROR(__xludf.DUMMYFUNCTION("""COMPUTED_VALUE"""),75.8333333333333)</f>
        <v>75.8333333333333</v>
      </c>
      <c r="H28" s="19"/>
      <c r="I28" s="3"/>
    </row>
    <row r="29" spans="1:11" ht="15.6" x14ac:dyDescent="0.3">
      <c r="A29" s="44">
        <f ca="1">IFERROR(__xludf.DUMMYFUNCTION("""COMPUTED_VALUE"""),90)</f>
        <v>90</v>
      </c>
      <c r="B29" s="6">
        <f ca="1">IFERROR(__xludf.DUMMYFUNCTION("""COMPUTED_VALUE"""),5)</f>
        <v>5</v>
      </c>
      <c r="C29" s="7">
        <f ca="1">IFERROR(__xludf.DUMMYFUNCTION("""COMPUTED_VALUE"""),0)</f>
        <v>0</v>
      </c>
      <c r="D29" s="7">
        <f ca="1">IFERROR(__xludf.DUMMYFUNCTION("""COMPUTED_VALUE"""),14)</f>
        <v>14</v>
      </c>
      <c r="E29" s="7">
        <f ca="1">IFERROR(__xludf.DUMMYFUNCTION("""COMPUTED_VALUE"""),17)</f>
        <v>17</v>
      </c>
      <c r="F29" s="7">
        <f ca="1">IFERROR(__xludf.DUMMYFUNCTION("""COMPUTED_VALUE"""),10.5)</f>
        <v>10.5</v>
      </c>
      <c r="G29" s="11">
        <f ca="1">IFERROR(__xludf.DUMMYFUNCTION("""COMPUTED_VALUE"""),75)</f>
        <v>75</v>
      </c>
      <c r="H29" s="19"/>
      <c r="I29" s="3"/>
    </row>
    <row r="30" spans="1:11" ht="15.6" x14ac:dyDescent="0.3">
      <c r="A30" s="44">
        <f ca="1">IFERROR(__xludf.DUMMYFUNCTION("""COMPUTED_VALUE"""),32)</f>
        <v>32</v>
      </c>
      <c r="B30" s="6">
        <f ca="1">IFERROR(__xludf.DUMMYFUNCTION("""COMPUTED_VALUE"""),5)</f>
        <v>5</v>
      </c>
      <c r="C30" s="7">
        <f ca="1">IFERROR(__xludf.DUMMYFUNCTION("""COMPUTED_VALUE"""),9)</f>
        <v>9</v>
      </c>
      <c r="D30" s="7">
        <f ca="1">IFERROR(__xludf.DUMMYFUNCTION("""COMPUTED_VALUE"""),5)</f>
        <v>5</v>
      </c>
      <c r="E30" s="7">
        <f ca="1">IFERROR(__xludf.DUMMYFUNCTION("""COMPUTED_VALUE"""),6)</f>
        <v>6</v>
      </c>
      <c r="F30" s="7">
        <f ca="1">IFERROR(__xludf.DUMMYFUNCTION("""COMPUTED_VALUE"""),7.5)</f>
        <v>7.5</v>
      </c>
      <c r="G30" s="11">
        <f ca="1">IFERROR(__xludf.DUMMYFUNCTION("""COMPUTED_VALUE"""),61.3333333333333)</f>
        <v>61.3333333333333</v>
      </c>
      <c r="H30" s="19"/>
      <c r="I30" s="3"/>
    </row>
    <row r="31" spans="1:11" ht="15.6" x14ac:dyDescent="0.3">
      <c r="A31" s="44">
        <f ca="1">IFERROR(__xludf.DUMMYFUNCTION("""COMPUTED_VALUE"""),61)</f>
        <v>61</v>
      </c>
      <c r="B31" s="6">
        <f ca="1">IFERROR(__xludf.DUMMYFUNCTION("""COMPUTED_VALUE"""),5)</f>
        <v>5</v>
      </c>
      <c r="C31" s="7">
        <f ca="1">IFERROR(__xludf.DUMMYFUNCTION("""COMPUTED_VALUE"""),0)</f>
        <v>0</v>
      </c>
      <c r="D31" s="7">
        <f ca="1">IFERROR(__xludf.DUMMYFUNCTION("""COMPUTED_VALUE"""),12.5)</f>
        <v>12.5</v>
      </c>
      <c r="E31" s="7">
        <f ca="1">IFERROR(__xludf.DUMMYFUNCTION("""COMPUTED_VALUE"""),0)</f>
        <v>0</v>
      </c>
      <c r="F31" s="7">
        <f ca="1">IFERROR(__xludf.DUMMYFUNCTION("""COMPUTED_VALUE"""),0)</f>
        <v>0</v>
      </c>
      <c r="G31" s="11">
        <f ca="1">IFERROR(__xludf.DUMMYFUNCTION("""COMPUTED_VALUE"""),15.3333333333333)</f>
        <v>15.3333333333333</v>
      </c>
      <c r="H31" s="19"/>
      <c r="I31" s="3"/>
    </row>
    <row r="32" spans="1:11" ht="15.6" x14ac:dyDescent="0.3">
      <c r="A32" s="46" t="s">
        <v>7</v>
      </c>
      <c r="B32" s="16">
        <f ca="1">IFERROR(__xludf.DUMMYFUNCTION("""COMPUTED_VALUE"""),6)</f>
        <v>6</v>
      </c>
      <c r="C32" s="16">
        <f ca="1">IFERROR(__xludf.DUMMYFUNCTION("""COMPUTED_VALUE"""),20)</f>
        <v>20</v>
      </c>
      <c r="D32" s="16">
        <f ca="1">IFERROR(__xludf.DUMMYFUNCTION("""COMPUTED_VALUE"""),20)</f>
        <v>20</v>
      </c>
      <c r="E32" s="16">
        <f ca="1">IFERROR(__xludf.DUMMYFUNCTION("""COMPUTED_VALUE"""),20)</f>
        <v>20</v>
      </c>
      <c r="F32" s="16">
        <f ca="1">IFERROR(__xludf.DUMMYFUNCTION("""COMPUTED_VALUE"""),16.5)</f>
        <v>16.5</v>
      </c>
      <c r="G32" s="17">
        <f ca="1">IFERROR(__xludf.DUMMYFUNCTION("""COMPUTED_VALUE"""),159.666666666666)</f>
        <v>159.666666666666</v>
      </c>
      <c r="H32" s="18" t="s">
        <v>3</v>
      </c>
    </row>
    <row r="33" spans="1:9" ht="15.6" x14ac:dyDescent="0.3">
      <c r="A33" s="47" t="s">
        <v>6</v>
      </c>
      <c r="B33" s="9">
        <f ca="1">IFERROR(__xludf.DUMMYFUNCTION("""COMPUTED_VALUE"""),6)</f>
        <v>6</v>
      </c>
      <c r="C33" s="9">
        <f ca="1">IFERROR(__xludf.DUMMYFUNCTION("""COMPUTED_VALUE"""),22)</f>
        <v>22</v>
      </c>
      <c r="D33" s="9">
        <f ca="1">IFERROR(__xludf.DUMMYFUNCTION("""COMPUTED_VALUE"""),0)</f>
        <v>0</v>
      </c>
      <c r="E33" s="9">
        <f ca="1">IFERROR(__xludf.DUMMYFUNCTION("""COMPUTED_VALUE"""),15)</f>
        <v>15</v>
      </c>
      <c r="F33" s="9">
        <f ca="1">IFERROR(__xludf.DUMMYFUNCTION("""COMPUTED_VALUE"""),20.5)</f>
        <v>20.5</v>
      </c>
      <c r="G33" s="10">
        <f ca="1">IFERROR(__xludf.DUMMYFUNCTION("""COMPUTED_VALUE"""),136.666666666666)</f>
        <v>136.666666666666</v>
      </c>
      <c r="H33" s="18" t="s">
        <v>4</v>
      </c>
    </row>
    <row r="34" spans="1:9" ht="15.6" x14ac:dyDescent="0.3">
      <c r="A34" s="48" t="s">
        <v>19</v>
      </c>
      <c r="B34" s="21">
        <f ca="1">IFERROR(__xludf.DUMMYFUNCTION("""COMPUTED_VALUE"""),6)</f>
        <v>6</v>
      </c>
      <c r="C34" s="21">
        <f ca="1">IFERROR(__xludf.DUMMYFUNCTION("""COMPUTED_VALUE"""),20)</f>
        <v>20</v>
      </c>
      <c r="D34" s="21">
        <f ca="1">IFERROR(__xludf.DUMMYFUNCTION("""COMPUTED_VALUE"""),20)</f>
        <v>20</v>
      </c>
      <c r="E34" s="21">
        <f ca="1">IFERROR(__xludf.DUMMYFUNCTION("""COMPUTED_VALUE"""),18)</f>
        <v>18</v>
      </c>
      <c r="F34" s="21">
        <f ca="1">IFERROR(__xludf.DUMMYFUNCTION("""COMPUTED_VALUE"""),23.5)</f>
        <v>23.5</v>
      </c>
      <c r="G34" s="22">
        <f ca="1">IFERROR(__xludf.DUMMYFUNCTION("""COMPUTED_VALUE"""),134.5)</f>
        <v>134.5</v>
      </c>
      <c r="H34" s="18" t="s">
        <v>5</v>
      </c>
    </row>
    <row r="35" spans="1:9" ht="15.6" x14ac:dyDescent="0.3">
      <c r="A35" s="45">
        <f ca="1">IFERROR(__xludf.DUMMYFUNCTION("""COMPUTED_VALUE"""),91)</f>
        <v>91</v>
      </c>
      <c r="B35" s="39">
        <f ca="1">IFERROR(__xludf.DUMMYFUNCTION("""COMPUTED_VALUE"""),6)</f>
        <v>6</v>
      </c>
      <c r="C35" s="39">
        <f ca="1">IFERROR(__xludf.DUMMYFUNCTION("""COMPUTED_VALUE"""),13.5)</f>
        <v>13.5</v>
      </c>
      <c r="D35" s="39">
        <f ca="1">IFERROR(__xludf.DUMMYFUNCTION("""COMPUTED_VALUE"""),25)</f>
        <v>25</v>
      </c>
      <c r="E35" s="39">
        <f ca="1">IFERROR(__xludf.DUMMYFUNCTION("""COMPUTED_VALUE"""),16)</f>
        <v>16</v>
      </c>
      <c r="F35" s="39">
        <f ca="1">IFERROR(__xludf.DUMMYFUNCTION("""COMPUTED_VALUE"""),16)</f>
        <v>16</v>
      </c>
      <c r="G35" s="40">
        <f ca="1">IFERROR(__xludf.DUMMYFUNCTION("""COMPUTED_VALUE"""),126)</f>
        <v>126</v>
      </c>
      <c r="H35" s="23"/>
      <c r="I35" s="26"/>
    </row>
    <row r="36" spans="1:9" s="3" customFormat="1" ht="15.6" x14ac:dyDescent="0.3">
      <c r="A36" s="45">
        <f ca="1">IFERROR(__xludf.DUMMYFUNCTION("""COMPUTED_VALUE"""),43)</f>
        <v>43</v>
      </c>
      <c r="B36" s="39">
        <f ca="1">IFERROR(__xludf.DUMMYFUNCTION("""COMPUTED_VALUE"""),6)</f>
        <v>6</v>
      </c>
      <c r="C36" s="39">
        <f ca="1">IFERROR(__xludf.DUMMYFUNCTION("""COMPUTED_VALUE"""),17)</f>
        <v>17</v>
      </c>
      <c r="D36" s="39">
        <f ca="1">IFERROR(__xludf.DUMMYFUNCTION("""COMPUTED_VALUE"""),25)</f>
        <v>25</v>
      </c>
      <c r="E36" s="39">
        <f ca="1">IFERROR(__xludf.DUMMYFUNCTION("""COMPUTED_VALUE"""),11)</f>
        <v>11</v>
      </c>
      <c r="F36" s="39">
        <f ca="1">IFERROR(__xludf.DUMMYFUNCTION("""COMPUTED_VALUE"""),16)</f>
        <v>16</v>
      </c>
      <c r="G36" s="40">
        <f ca="1">IFERROR(__xludf.DUMMYFUNCTION("""COMPUTED_VALUE"""),120.666666666666)</f>
        <v>120.666666666666</v>
      </c>
      <c r="H36" s="27"/>
      <c r="I36" s="24"/>
    </row>
    <row r="37" spans="1:9" s="3" customFormat="1" ht="31.2" x14ac:dyDescent="0.3">
      <c r="A37" s="49" t="s">
        <v>20</v>
      </c>
      <c r="B37" s="39">
        <f ca="1">IFERROR(__xludf.DUMMYFUNCTION("""COMPUTED_VALUE"""),6)</f>
        <v>6</v>
      </c>
      <c r="C37" s="39">
        <f ca="1">IFERROR(__xludf.DUMMYFUNCTION("""COMPUTED_VALUE"""),22)</f>
        <v>22</v>
      </c>
      <c r="D37" s="39">
        <f ca="1">IFERROR(__xludf.DUMMYFUNCTION("""COMPUTED_VALUE"""),25)</f>
        <v>25</v>
      </c>
      <c r="E37" s="39">
        <f ca="1">IFERROR(__xludf.DUMMYFUNCTION("""COMPUTED_VALUE"""),14)</f>
        <v>14</v>
      </c>
      <c r="F37" s="39">
        <f ca="1">IFERROR(__xludf.DUMMYFUNCTION("""COMPUTED_VALUE"""),0)</f>
        <v>0</v>
      </c>
      <c r="G37" s="40">
        <f ca="1">IFERROR(__xludf.DUMMYFUNCTION("""COMPUTED_VALUE"""),106.833333333333)</f>
        <v>106.833333333333</v>
      </c>
      <c r="H37" s="27"/>
      <c r="I37" s="24"/>
    </row>
    <row r="38" spans="1:9" s="3" customFormat="1" ht="15.6" x14ac:dyDescent="0.3">
      <c r="A38" s="45">
        <f ca="1">IFERROR(__xludf.DUMMYFUNCTION("""COMPUTED_VALUE"""),90)</f>
        <v>90</v>
      </c>
      <c r="B38" s="39">
        <f ca="1">IFERROR(__xludf.DUMMYFUNCTION("""COMPUTED_VALUE"""),6)</f>
        <v>6</v>
      </c>
      <c r="C38" s="39">
        <f ca="1">IFERROR(__xludf.DUMMYFUNCTION("""COMPUTED_VALUE"""),19)</f>
        <v>19</v>
      </c>
      <c r="D38" s="39">
        <f ca="1">IFERROR(__xludf.DUMMYFUNCTION("""COMPUTED_VALUE"""),5)</f>
        <v>5</v>
      </c>
      <c r="E38" s="39">
        <f ca="1">IFERROR(__xludf.DUMMYFUNCTION("""COMPUTED_VALUE"""),17)</f>
        <v>17</v>
      </c>
      <c r="F38" s="39">
        <f ca="1">IFERROR(__xludf.DUMMYFUNCTION("""COMPUTED_VALUE"""),10)</f>
        <v>10</v>
      </c>
      <c r="G38" s="40">
        <f ca="1">IFERROR(__xludf.DUMMYFUNCTION("""COMPUTED_VALUE"""),103.5)</f>
        <v>103.5</v>
      </c>
      <c r="H38" s="27"/>
      <c r="I38" s="24"/>
    </row>
    <row r="39" spans="1:9" s="3" customFormat="1" ht="15.6" x14ac:dyDescent="0.3">
      <c r="A39" s="45">
        <f ca="1">IFERROR(__xludf.DUMMYFUNCTION("""COMPUTED_VALUE"""),77)</f>
        <v>77</v>
      </c>
      <c r="B39" s="39">
        <f ca="1">IFERROR(__xludf.DUMMYFUNCTION("""COMPUTED_VALUE"""),6)</f>
        <v>6</v>
      </c>
      <c r="C39" s="39">
        <f ca="1">IFERROR(__xludf.DUMMYFUNCTION("""COMPUTED_VALUE"""),18.5)</f>
        <v>18.5</v>
      </c>
      <c r="D39" s="39">
        <f ca="1">IFERROR(__xludf.DUMMYFUNCTION("""COMPUTED_VALUE"""),0)</f>
        <v>0</v>
      </c>
      <c r="E39" s="39">
        <f ca="1">IFERROR(__xludf.DUMMYFUNCTION("""COMPUTED_VALUE"""),14)</f>
        <v>14</v>
      </c>
      <c r="F39" s="39">
        <f ca="1">IFERROR(__xludf.DUMMYFUNCTION("""COMPUTED_VALUE"""),13.5)</f>
        <v>13.5</v>
      </c>
      <c r="G39" s="40">
        <f ca="1">IFERROR(__xludf.DUMMYFUNCTION("""COMPUTED_VALUE"""),98)</f>
        <v>98</v>
      </c>
      <c r="H39" s="27"/>
      <c r="I39" s="24"/>
    </row>
    <row r="40" spans="1:9" s="3" customFormat="1" ht="15.6" x14ac:dyDescent="0.3">
      <c r="A40" s="45">
        <f ca="1">IFERROR(__xludf.DUMMYFUNCTION("""COMPUTED_VALUE"""),18)</f>
        <v>18</v>
      </c>
      <c r="B40" s="39">
        <f ca="1">IFERROR(__xludf.DUMMYFUNCTION("""COMPUTED_VALUE"""),6)</f>
        <v>6</v>
      </c>
      <c r="C40" s="39">
        <f ca="1">IFERROR(__xludf.DUMMYFUNCTION("""COMPUTED_VALUE"""),15)</f>
        <v>15</v>
      </c>
      <c r="D40" s="39">
        <f ca="1">IFERROR(__xludf.DUMMYFUNCTION("""COMPUTED_VALUE"""),21)</f>
        <v>21</v>
      </c>
      <c r="E40" s="39">
        <f ca="1">IFERROR(__xludf.DUMMYFUNCTION("""COMPUTED_VALUE"""),12)</f>
        <v>12</v>
      </c>
      <c r="F40" s="39">
        <f ca="1">IFERROR(__xludf.DUMMYFUNCTION("""COMPUTED_VALUE"""),9.5)</f>
        <v>9.5</v>
      </c>
      <c r="G40" s="40">
        <f ca="1">IFERROR(__xludf.DUMMYFUNCTION("""COMPUTED_VALUE"""),81.3333333333333)</f>
        <v>81.3333333333333</v>
      </c>
      <c r="H40" s="27"/>
      <c r="I40" s="24"/>
    </row>
    <row r="41" spans="1:9" s="3" customFormat="1" ht="15.6" x14ac:dyDescent="0.3">
      <c r="A41" s="45">
        <f ca="1">IFERROR(__xludf.DUMMYFUNCTION("""COMPUTED_VALUE"""),61)</f>
        <v>61</v>
      </c>
      <c r="B41" s="39">
        <f ca="1">IFERROR(__xludf.DUMMYFUNCTION("""COMPUTED_VALUE"""),6)</f>
        <v>6</v>
      </c>
      <c r="C41" s="39">
        <f ca="1">IFERROR(__xludf.DUMMYFUNCTION("""COMPUTED_VALUE"""),10)</f>
        <v>10</v>
      </c>
      <c r="D41" s="39">
        <f ca="1">IFERROR(__xludf.DUMMYFUNCTION("""COMPUTED_VALUE"""),0)</f>
        <v>0</v>
      </c>
      <c r="E41" s="39">
        <f ca="1">IFERROR(__xludf.DUMMYFUNCTION("""COMPUTED_VALUE"""),9)</f>
        <v>9</v>
      </c>
      <c r="F41" s="39">
        <f ca="1">IFERROR(__xludf.DUMMYFUNCTION("""COMPUTED_VALUE"""),11.5)</f>
        <v>11.5</v>
      </c>
      <c r="G41" s="40">
        <f ca="1">IFERROR(__xludf.DUMMYFUNCTION("""COMPUTED_VALUE"""),65.1666666666666)</f>
        <v>65.1666666666666</v>
      </c>
      <c r="H41" s="27"/>
      <c r="I41" s="24"/>
    </row>
    <row r="42" spans="1:9" s="3" customFormat="1" ht="15.6" x14ac:dyDescent="0.3">
      <c r="A42" s="45">
        <f ca="1">IFERROR(__xludf.DUMMYFUNCTION("""COMPUTED_VALUE"""),86)</f>
        <v>86</v>
      </c>
      <c r="B42" s="39">
        <f ca="1">IFERROR(__xludf.DUMMYFUNCTION("""COMPUTED_VALUE"""),6)</f>
        <v>6</v>
      </c>
      <c r="C42" s="39">
        <f ca="1">IFERROR(__xludf.DUMMYFUNCTION("""COMPUTED_VALUE"""),21.5)</f>
        <v>21.5</v>
      </c>
      <c r="D42" s="39">
        <f ca="1">IFERROR(__xludf.DUMMYFUNCTION("""COMPUTED_VALUE"""),0)</f>
        <v>0</v>
      </c>
      <c r="E42" s="39">
        <f ca="1">IFERROR(__xludf.DUMMYFUNCTION("""COMPUTED_VALUE"""),0)</f>
        <v>0</v>
      </c>
      <c r="F42" s="39">
        <f ca="1">IFERROR(__xludf.DUMMYFUNCTION("""COMPUTED_VALUE"""),0)</f>
        <v>0</v>
      </c>
      <c r="G42" s="40">
        <f ca="1">IFERROR(__xludf.DUMMYFUNCTION("""COMPUTED_VALUE"""),51.9999999999999)</f>
        <v>51.999999999999901</v>
      </c>
      <c r="H42" s="27"/>
      <c r="I42" s="24"/>
    </row>
    <row r="43" spans="1:9" s="3" customFormat="1" ht="15.6" x14ac:dyDescent="0.3">
      <c r="A43" s="45">
        <f ca="1">IFERROR(__xludf.DUMMYFUNCTION("""COMPUTED_VALUE"""),15)</f>
        <v>15</v>
      </c>
      <c r="B43" s="39">
        <f ca="1">IFERROR(__xludf.DUMMYFUNCTION("""COMPUTED_VALUE"""),6)</f>
        <v>6</v>
      </c>
      <c r="C43" s="39">
        <f ca="1">IFERROR(__xludf.DUMMYFUNCTION("""COMPUTED_VALUE"""),8)</f>
        <v>8</v>
      </c>
      <c r="D43" s="39">
        <f ca="1">IFERROR(__xludf.DUMMYFUNCTION("""COMPUTED_VALUE"""),0)</f>
        <v>0</v>
      </c>
      <c r="E43" s="39">
        <f ca="1">IFERROR(__xludf.DUMMYFUNCTION("""COMPUTED_VALUE"""),0)</f>
        <v>0</v>
      </c>
      <c r="F43" s="39">
        <f ca="1">IFERROR(__xludf.DUMMYFUNCTION("""COMPUTED_VALUE"""),0)</f>
        <v>0</v>
      </c>
      <c r="G43" s="40">
        <f ca="1">IFERROR(__xludf.DUMMYFUNCTION("""COMPUTED_VALUE"""),33.6666666666666)</f>
        <v>33.6666666666666</v>
      </c>
      <c r="H43" s="27"/>
      <c r="I43" s="24"/>
    </row>
    <row r="44" spans="1:9" s="3" customFormat="1" ht="15.6" x14ac:dyDescent="0.3">
      <c r="A44" s="45">
        <f ca="1">IFERROR(__xludf.DUMMYFUNCTION("""COMPUTED_VALUE"""),32)</f>
        <v>32</v>
      </c>
      <c r="B44" s="28">
        <f ca="1">IFERROR(__xludf.DUMMYFUNCTION("""COMPUTED_VALUE"""),6)</f>
        <v>6</v>
      </c>
      <c r="C44" s="39">
        <f ca="1">IFERROR(__xludf.DUMMYFUNCTION("""COMPUTED_VALUE"""),0)</f>
        <v>0</v>
      </c>
      <c r="D44" s="39">
        <f ca="1">IFERROR(__xludf.DUMMYFUNCTION("""COMPUTED_VALUE"""),0)</f>
        <v>0</v>
      </c>
      <c r="E44" s="39">
        <f ca="1">IFERROR(__xludf.DUMMYFUNCTION("""COMPUTED_VALUE"""),10.5)</f>
        <v>10.5</v>
      </c>
      <c r="F44" s="39">
        <f ca="1">IFERROR(__xludf.DUMMYFUNCTION("""COMPUTED_VALUE"""),0)</f>
        <v>0</v>
      </c>
      <c r="G44" s="40">
        <f ca="1">IFERROR(__xludf.DUMMYFUNCTION("""COMPUTED_VALUE"""),19.8333333333333)</f>
        <v>19.8333333333333</v>
      </c>
      <c r="H44" s="4"/>
    </row>
    <row r="45" spans="1:9" s="3" customFormat="1" ht="15.6" x14ac:dyDescent="0.3">
      <c r="A45" s="45">
        <f ca="1">IFERROR(__xludf.DUMMYFUNCTION("""COMPUTED_VALUE"""),47)</f>
        <v>47</v>
      </c>
      <c r="B45" s="28">
        <f ca="1">IFERROR(__xludf.DUMMYFUNCTION("""COMPUTED_VALUE"""),6)</f>
        <v>6</v>
      </c>
      <c r="C45" s="39">
        <f ca="1">IFERROR(__xludf.DUMMYFUNCTION("""COMPUTED_VALUE"""),0)</f>
        <v>0</v>
      </c>
      <c r="D45" s="39">
        <f ca="1">IFERROR(__xludf.DUMMYFUNCTION("""COMPUTED_VALUE"""),0)</f>
        <v>0</v>
      </c>
      <c r="E45" s="39">
        <f ca="1">IFERROR(__xludf.DUMMYFUNCTION("""COMPUTED_VALUE"""),0)</f>
        <v>0</v>
      </c>
      <c r="F45" s="39">
        <f ca="1">IFERROR(__xludf.DUMMYFUNCTION("""COMPUTED_VALUE"""),0)</f>
        <v>0</v>
      </c>
      <c r="G45" s="40">
        <f ca="1">IFERROR(__xludf.DUMMYFUNCTION("""COMPUTED_VALUE"""),0)</f>
        <v>0</v>
      </c>
      <c r="H45" s="4"/>
    </row>
    <row r="46" spans="1:9" s="3" customFormat="1" x14ac:dyDescent="0.3">
      <c r="A46" s="4"/>
      <c r="H46" s="4"/>
    </row>
    <row r="47" spans="1:9" s="3" customFormat="1" x14ac:dyDescent="0.3">
      <c r="A47" s="4"/>
      <c r="H47" s="4"/>
    </row>
    <row r="48" spans="1:9" s="3" customFormat="1" x14ac:dyDescent="0.3">
      <c r="A48" s="4"/>
      <c r="H48" s="4"/>
    </row>
    <row r="49" spans="1:8" s="3" customFormat="1" x14ac:dyDescent="0.3">
      <c r="A49" s="4"/>
      <c r="H49" s="4"/>
    </row>
    <row r="50" spans="1:8" s="3" customFormat="1" x14ac:dyDescent="0.3">
      <c r="A50" s="4"/>
      <c r="H50" s="4"/>
    </row>
    <row r="51" spans="1:8" s="3" customFormat="1" x14ac:dyDescent="0.3">
      <c r="A51" s="4"/>
      <c r="H51" s="4"/>
    </row>
    <row r="52" spans="1:8" s="3" customFormat="1" x14ac:dyDescent="0.3">
      <c r="A52" s="4"/>
      <c r="H52" s="4"/>
    </row>
    <row r="53" spans="1:8" s="3" customFormat="1" x14ac:dyDescent="0.3">
      <c r="A53" s="4"/>
      <c r="H53" s="4"/>
    </row>
    <row r="54" spans="1:8" s="3" customFormat="1" x14ac:dyDescent="0.3">
      <c r="A54" s="4"/>
      <c r="H54" s="4"/>
    </row>
    <row r="55" spans="1:8" s="3" customFormat="1" x14ac:dyDescent="0.3">
      <c r="A55" s="4"/>
      <c r="H55" s="4"/>
    </row>
    <row r="56" spans="1:8" s="3" customFormat="1" x14ac:dyDescent="0.3">
      <c r="A56" s="4"/>
      <c r="H56" s="4"/>
    </row>
    <row r="57" spans="1:8" s="3" customFormat="1" x14ac:dyDescent="0.3">
      <c r="A57" s="4"/>
      <c r="H57" s="4"/>
    </row>
    <row r="58" spans="1:8" s="3" customFormat="1" x14ac:dyDescent="0.3">
      <c r="A58" s="4"/>
      <c r="H58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topLeftCell="A133" workbookViewId="0">
      <selection activeCell="B1" sqref="B1:C1048576"/>
    </sheetView>
  </sheetViews>
  <sheetFormatPr defaultRowHeight="15.6" x14ac:dyDescent="0.3"/>
  <cols>
    <col min="1" max="1" width="28" style="33" customWidth="1"/>
    <col min="2" max="2" width="11.33203125" style="52" customWidth="1"/>
    <col min="3" max="3" width="11.5546875" style="52" customWidth="1"/>
    <col min="4" max="4" width="13.5546875" style="36" customWidth="1"/>
    <col min="5" max="5" width="16.5546875" style="42" customWidth="1"/>
  </cols>
  <sheetData>
    <row r="1" spans="1:5" s="38" customFormat="1" x14ac:dyDescent="0.3">
      <c r="A1" s="30" t="s">
        <v>21</v>
      </c>
      <c r="B1" s="31" t="s">
        <v>0</v>
      </c>
      <c r="C1" s="31" t="s">
        <v>1</v>
      </c>
      <c r="D1" s="31" t="s">
        <v>2</v>
      </c>
      <c r="E1" s="41"/>
    </row>
    <row r="2" spans="1:5" x14ac:dyDescent="0.3">
      <c r="A2" s="34" t="s">
        <v>24</v>
      </c>
      <c r="B2" s="50">
        <v>43</v>
      </c>
      <c r="C2" s="50">
        <v>3</v>
      </c>
      <c r="D2" s="37">
        <v>91</v>
      </c>
      <c r="E2" s="29" t="s">
        <v>149</v>
      </c>
    </row>
    <row r="3" spans="1:5" x14ac:dyDescent="0.3">
      <c r="A3" s="34" t="s">
        <v>22</v>
      </c>
      <c r="B3" s="50">
        <v>70</v>
      </c>
      <c r="C3" s="50">
        <v>3</v>
      </c>
      <c r="D3" s="37">
        <v>87</v>
      </c>
      <c r="E3" s="29" t="s">
        <v>149</v>
      </c>
    </row>
    <row r="4" spans="1:5" x14ac:dyDescent="0.3">
      <c r="A4" s="34" t="s">
        <v>23</v>
      </c>
      <c r="B4" s="50">
        <v>43</v>
      </c>
      <c r="C4" s="50">
        <v>3</v>
      </c>
      <c r="D4" s="37">
        <v>85</v>
      </c>
      <c r="E4" s="29" t="s">
        <v>149</v>
      </c>
    </row>
    <row r="5" spans="1:5" x14ac:dyDescent="0.3">
      <c r="A5" s="32" t="s">
        <v>25</v>
      </c>
      <c r="B5" s="51">
        <v>70</v>
      </c>
      <c r="C5" s="51">
        <v>3</v>
      </c>
      <c r="D5" s="35">
        <v>80.5</v>
      </c>
    </row>
    <row r="6" spans="1:5" x14ac:dyDescent="0.3">
      <c r="A6" s="32" t="s">
        <v>26</v>
      </c>
      <c r="B6" s="51">
        <v>70</v>
      </c>
      <c r="C6" s="51">
        <v>3</v>
      </c>
      <c r="D6" s="35">
        <v>80</v>
      </c>
    </row>
    <row r="7" spans="1:5" x14ac:dyDescent="0.3">
      <c r="A7" s="32" t="s">
        <v>27</v>
      </c>
      <c r="B7" s="51">
        <v>51</v>
      </c>
      <c r="C7" s="51">
        <v>3</v>
      </c>
      <c r="D7" s="35">
        <v>79.5</v>
      </c>
    </row>
    <row r="8" spans="1:5" x14ac:dyDescent="0.3">
      <c r="A8" s="32" t="s">
        <v>28</v>
      </c>
      <c r="B8" s="51">
        <v>61</v>
      </c>
      <c r="C8" s="51">
        <v>3</v>
      </c>
      <c r="D8" s="35">
        <v>78</v>
      </c>
    </row>
    <row r="9" spans="1:5" x14ac:dyDescent="0.3">
      <c r="A9" s="32" t="s">
        <v>29</v>
      </c>
      <c r="B9" s="51">
        <v>10</v>
      </c>
      <c r="C9" s="51">
        <v>3</v>
      </c>
      <c r="D9" s="35">
        <v>76.5</v>
      </c>
    </row>
    <row r="10" spans="1:5" x14ac:dyDescent="0.3">
      <c r="A10" s="32" t="s">
        <v>30</v>
      </c>
      <c r="B10" s="51">
        <v>61</v>
      </c>
      <c r="C10" s="51">
        <v>3</v>
      </c>
      <c r="D10" s="35">
        <v>76.5</v>
      </c>
    </row>
    <row r="11" spans="1:5" x14ac:dyDescent="0.3">
      <c r="A11" s="32" t="s">
        <v>31</v>
      </c>
      <c r="B11" s="51">
        <v>43</v>
      </c>
      <c r="C11" s="51">
        <v>3</v>
      </c>
      <c r="D11" s="35">
        <v>68.5</v>
      </c>
    </row>
    <row r="12" spans="1:5" x14ac:dyDescent="0.3">
      <c r="A12" s="32" t="s">
        <v>32</v>
      </c>
      <c r="B12" s="51">
        <v>73</v>
      </c>
      <c r="C12" s="51">
        <v>3</v>
      </c>
      <c r="D12" s="35">
        <v>68.5</v>
      </c>
    </row>
    <row r="13" spans="1:5" x14ac:dyDescent="0.3">
      <c r="A13" s="32" t="s">
        <v>33</v>
      </c>
      <c r="B13" s="51">
        <v>48</v>
      </c>
      <c r="C13" s="51">
        <v>3</v>
      </c>
      <c r="D13" s="35">
        <v>67</v>
      </c>
    </row>
    <row r="14" spans="1:5" x14ac:dyDescent="0.3">
      <c r="A14" s="32" t="s">
        <v>34</v>
      </c>
      <c r="B14" s="51">
        <v>73</v>
      </c>
      <c r="C14" s="51">
        <v>3</v>
      </c>
      <c r="D14" s="35">
        <v>58.5</v>
      </c>
    </row>
    <row r="15" spans="1:5" x14ac:dyDescent="0.3">
      <c r="A15" s="32" t="s">
        <v>35</v>
      </c>
      <c r="B15" s="51">
        <v>58</v>
      </c>
      <c r="C15" s="51">
        <v>3</v>
      </c>
      <c r="D15" s="35">
        <v>56.5</v>
      </c>
    </row>
    <row r="16" spans="1:5" x14ac:dyDescent="0.3">
      <c r="A16" s="32" t="s">
        <v>36</v>
      </c>
      <c r="B16" s="51">
        <v>58</v>
      </c>
      <c r="C16" s="51">
        <v>3</v>
      </c>
      <c r="D16" s="35">
        <v>55</v>
      </c>
    </row>
    <row r="17" spans="1:5" x14ac:dyDescent="0.3">
      <c r="A17" s="32" t="s">
        <v>37</v>
      </c>
      <c r="B17" s="51">
        <v>61</v>
      </c>
      <c r="C17" s="51">
        <v>3</v>
      </c>
      <c r="D17" s="35">
        <v>52.5</v>
      </c>
    </row>
    <row r="18" spans="1:5" x14ac:dyDescent="0.3">
      <c r="A18" s="32" t="s">
        <v>38</v>
      </c>
      <c r="B18" s="51">
        <v>51</v>
      </c>
      <c r="C18" s="51">
        <v>3</v>
      </c>
      <c r="D18" s="35">
        <v>50</v>
      </c>
    </row>
    <row r="19" spans="1:5" x14ac:dyDescent="0.3">
      <c r="A19" s="32" t="s">
        <v>39</v>
      </c>
      <c r="B19" s="51">
        <v>73</v>
      </c>
      <c r="C19" s="51">
        <v>3</v>
      </c>
      <c r="D19" s="35">
        <v>48.5</v>
      </c>
    </row>
    <row r="20" spans="1:5" x14ac:dyDescent="0.3">
      <c r="A20" s="32" t="s">
        <v>40</v>
      </c>
      <c r="B20" s="51">
        <v>10</v>
      </c>
      <c r="C20" s="51">
        <v>3</v>
      </c>
      <c r="D20" s="35">
        <v>45</v>
      </c>
    </row>
    <row r="21" spans="1:5" x14ac:dyDescent="0.3">
      <c r="A21" s="32" t="s">
        <v>41</v>
      </c>
      <c r="B21" s="51">
        <v>58</v>
      </c>
      <c r="C21" s="51">
        <v>3</v>
      </c>
      <c r="D21" s="35">
        <v>45</v>
      </c>
    </row>
    <row r="22" spans="1:5" x14ac:dyDescent="0.3">
      <c r="A22" s="32" t="s">
        <v>42</v>
      </c>
      <c r="B22" s="51">
        <v>10</v>
      </c>
      <c r="C22" s="51">
        <v>3</v>
      </c>
      <c r="D22" s="35">
        <v>42.5</v>
      </c>
    </row>
    <row r="23" spans="1:5" x14ac:dyDescent="0.3">
      <c r="A23" s="32" t="s">
        <v>43</v>
      </c>
      <c r="B23" s="51">
        <v>90</v>
      </c>
      <c r="C23" s="51">
        <v>3</v>
      </c>
      <c r="D23" s="35">
        <v>40</v>
      </c>
    </row>
    <row r="24" spans="1:5" x14ac:dyDescent="0.3">
      <c r="A24" s="32" t="s">
        <v>44</v>
      </c>
      <c r="B24" s="51">
        <v>48</v>
      </c>
      <c r="C24" s="51">
        <v>3</v>
      </c>
      <c r="D24" s="35">
        <v>39.5</v>
      </c>
    </row>
    <row r="25" spans="1:5" x14ac:dyDescent="0.3">
      <c r="A25" s="32" t="s">
        <v>45</v>
      </c>
      <c r="B25" s="51">
        <v>90</v>
      </c>
      <c r="C25" s="51">
        <v>3</v>
      </c>
      <c r="D25" s="35">
        <v>39.5</v>
      </c>
    </row>
    <row r="26" spans="1:5" x14ac:dyDescent="0.3">
      <c r="A26" s="32" t="s">
        <v>46</v>
      </c>
      <c r="B26" s="51">
        <v>20</v>
      </c>
      <c r="C26" s="51">
        <v>3</v>
      </c>
      <c r="D26" s="35">
        <v>38.5</v>
      </c>
    </row>
    <row r="27" spans="1:5" x14ac:dyDescent="0.3">
      <c r="A27" s="32" t="s">
        <v>47</v>
      </c>
      <c r="B27" s="51">
        <v>48</v>
      </c>
      <c r="C27" s="51">
        <v>3</v>
      </c>
      <c r="D27" s="35">
        <v>29.5</v>
      </c>
    </row>
    <row r="28" spans="1:5" x14ac:dyDescent="0.3">
      <c r="A28" s="32" t="s">
        <v>48</v>
      </c>
      <c r="B28" s="51">
        <v>90</v>
      </c>
      <c r="C28" s="51">
        <v>3</v>
      </c>
      <c r="D28" s="35">
        <v>29.5</v>
      </c>
    </row>
    <row r="29" spans="1:5" x14ac:dyDescent="0.3">
      <c r="A29" s="32" t="s">
        <v>49</v>
      </c>
      <c r="B29" s="51">
        <v>20</v>
      </c>
      <c r="C29" s="51">
        <v>3</v>
      </c>
      <c r="D29" s="35">
        <v>24</v>
      </c>
    </row>
    <row r="30" spans="1:5" x14ac:dyDescent="0.3">
      <c r="A30" s="32" t="s">
        <v>50</v>
      </c>
      <c r="B30" s="51">
        <v>20</v>
      </c>
      <c r="C30" s="51">
        <v>3</v>
      </c>
      <c r="D30" s="35">
        <v>13</v>
      </c>
    </row>
    <row r="31" spans="1:5" x14ac:dyDescent="0.3">
      <c r="A31" s="32" t="s">
        <v>51</v>
      </c>
      <c r="B31" s="51">
        <v>51</v>
      </c>
      <c r="C31" s="51">
        <v>3</v>
      </c>
      <c r="D31" s="35">
        <v>0</v>
      </c>
    </row>
    <row r="32" spans="1:5" x14ac:dyDescent="0.3">
      <c r="A32" s="34" t="s">
        <v>52</v>
      </c>
      <c r="B32" s="50">
        <v>70</v>
      </c>
      <c r="C32" s="50">
        <v>4</v>
      </c>
      <c r="D32" s="37">
        <v>90</v>
      </c>
      <c r="E32" s="29" t="s">
        <v>149</v>
      </c>
    </row>
    <row r="33" spans="1:5" x14ac:dyDescent="0.3">
      <c r="A33" s="34" t="s">
        <v>53</v>
      </c>
      <c r="B33" s="50">
        <v>10</v>
      </c>
      <c r="C33" s="50">
        <v>4</v>
      </c>
      <c r="D33" s="37">
        <v>85.5</v>
      </c>
      <c r="E33" s="29" t="s">
        <v>149</v>
      </c>
    </row>
    <row r="34" spans="1:5" x14ac:dyDescent="0.3">
      <c r="A34" s="34" t="s">
        <v>54</v>
      </c>
      <c r="B34" s="50">
        <v>70</v>
      </c>
      <c r="C34" s="50">
        <v>4</v>
      </c>
      <c r="D34" s="37">
        <v>82</v>
      </c>
      <c r="E34" s="29" t="s">
        <v>149</v>
      </c>
    </row>
    <row r="35" spans="1:5" x14ac:dyDescent="0.3">
      <c r="A35" s="32" t="s">
        <v>55</v>
      </c>
      <c r="B35" s="51">
        <v>43</v>
      </c>
      <c r="C35" s="51">
        <v>4</v>
      </c>
      <c r="D35" s="35">
        <v>80.5</v>
      </c>
    </row>
    <row r="36" spans="1:5" x14ac:dyDescent="0.3">
      <c r="A36" s="32" t="s">
        <v>56</v>
      </c>
      <c r="B36" s="51">
        <v>48</v>
      </c>
      <c r="C36" s="51">
        <v>4</v>
      </c>
      <c r="D36" s="35">
        <v>79</v>
      </c>
    </row>
    <row r="37" spans="1:5" x14ac:dyDescent="0.3">
      <c r="A37" s="32" t="s">
        <v>57</v>
      </c>
      <c r="B37" s="51">
        <v>43</v>
      </c>
      <c r="C37" s="51">
        <v>4</v>
      </c>
      <c r="D37" s="35">
        <v>73</v>
      </c>
    </row>
    <row r="38" spans="1:5" x14ac:dyDescent="0.3">
      <c r="A38" s="32" t="s">
        <v>58</v>
      </c>
      <c r="B38" s="51">
        <v>28</v>
      </c>
      <c r="C38" s="51">
        <v>4</v>
      </c>
      <c r="D38" s="35">
        <v>72.5</v>
      </c>
    </row>
    <row r="39" spans="1:5" x14ac:dyDescent="0.3">
      <c r="A39" s="32" t="s">
        <v>59</v>
      </c>
      <c r="B39" s="51">
        <v>86</v>
      </c>
      <c r="C39" s="51">
        <v>4</v>
      </c>
      <c r="D39" s="35">
        <v>71.5</v>
      </c>
    </row>
    <row r="40" spans="1:5" x14ac:dyDescent="0.3">
      <c r="A40" s="32" t="s">
        <v>60</v>
      </c>
      <c r="B40" s="51">
        <v>28</v>
      </c>
      <c r="C40" s="51">
        <v>4</v>
      </c>
      <c r="D40" s="35">
        <v>70.5</v>
      </c>
    </row>
    <row r="41" spans="1:5" x14ac:dyDescent="0.3">
      <c r="A41" s="32" t="s">
        <v>61</v>
      </c>
      <c r="B41" s="51">
        <v>91</v>
      </c>
      <c r="C41" s="51">
        <v>4</v>
      </c>
      <c r="D41" s="35">
        <v>70</v>
      </c>
    </row>
    <row r="42" spans="1:5" x14ac:dyDescent="0.3">
      <c r="A42" s="32" t="s">
        <v>62</v>
      </c>
      <c r="B42" s="51">
        <v>70</v>
      </c>
      <c r="C42" s="51">
        <v>4</v>
      </c>
      <c r="D42" s="35">
        <v>69</v>
      </c>
    </row>
    <row r="43" spans="1:5" x14ac:dyDescent="0.3">
      <c r="A43" s="32" t="s">
        <v>63</v>
      </c>
      <c r="B43" s="51">
        <v>90</v>
      </c>
      <c r="C43" s="51">
        <v>4</v>
      </c>
      <c r="D43" s="35">
        <v>69</v>
      </c>
    </row>
    <row r="44" spans="1:5" x14ac:dyDescent="0.3">
      <c r="A44" s="32" t="s">
        <v>64</v>
      </c>
      <c r="B44" s="51">
        <v>91</v>
      </c>
      <c r="C44" s="51">
        <v>4</v>
      </c>
      <c r="D44" s="35">
        <v>68.5</v>
      </c>
    </row>
    <row r="45" spans="1:5" x14ac:dyDescent="0.3">
      <c r="A45" s="32" t="s">
        <v>65</v>
      </c>
      <c r="B45" s="51">
        <v>90</v>
      </c>
      <c r="C45" s="51">
        <v>4</v>
      </c>
      <c r="D45" s="35">
        <v>66</v>
      </c>
    </row>
    <row r="46" spans="1:5" x14ac:dyDescent="0.3">
      <c r="A46" s="32" t="s">
        <v>66</v>
      </c>
      <c r="B46" s="51">
        <v>48</v>
      </c>
      <c r="C46" s="51">
        <v>4</v>
      </c>
      <c r="D46" s="35">
        <v>65</v>
      </c>
    </row>
    <row r="47" spans="1:5" x14ac:dyDescent="0.3">
      <c r="A47" s="32" t="s">
        <v>67</v>
      </c>
      <c r="B47" s="51">
        <v>90</v>
      </c>
      <c r="C47" s="51">
        <v>4</v>
      </c>
      <c r="D47" s="35">
        <v>64.5</v>
      </c>
    </row>
    <row r="48" spans="1:5" x14ac:dyDescent="0.3">
      <c r="A48" s="32" t="s">
        <v>68</v>
      </c>
      <c r="B48" s="51">
        <v>10</v>
      </c>
      <c r="C48" s="51">
        <v>4</v>
      </c>
      <c r="D48" s="35">
        <v>62.5</v>
      </c>
    </row>
    <row r="49" spans="1:5" x14ac:dyDescent="0.3">
      <c r="A49" s="32" t="s">
        <v>69</v>
      </c>
      <c r="B49" s="51">
        <v>86</v>
      </c>
      <c r="C49" s="51">
        <v>4</v>
      </c>
      <c r="D49" s="35">
        <v>62</v>
      </c>
    </row>
    <row r="50" spans="1:5" x14ac:dyDescent="0.3">
      <c r="A50" s="32" t="s">
        <v>70</v>
      </c>
      <c r="B50" s="51">
        <v>94</v>
      </c>
      <c r="C50" s="51">
        <v>4</v>
      </c>
      <c r="D50" s="35">
        <v>58.5</v>
      </c>
    </row>
    <row r="51" spans="1:5" x14ac:dyDescent="0.3">
      <c r="A51" s="32" t="s">
        <v>71</v>
      </c>
      <c r="B51" s="51">
        <v>94</v>
      </c>
      <c r="C51" s="51">
        <v>4</v>
      </c>
      <c r="D51" s="35">
        <v>57</v>
      </c>
    </row>
    <row r="52" spans="1:5" x14ac:dyDescent="0.3">
      <c r="A52" s="32" t="s">
        <v>72</v>
      </c>
      <c r="B52" s="51">
        <v>10</v>
      </c>
      <c r="C52" s="51">
        <v>4</v>
      </c>
      <c r="D52" s="35">
        <v>56</v>
      </c>
    </row>
    <row r="53" spans="1:5" x14ac:dyDescent="0.3">
      <c r="A53" s="32" t="s">
        <v>73</v>
      </c>
      <c r="B53" s="51">
        <v>94</v>
      </c>
      <c r="C53" s="51">
        <v>4</v>
      </c>
      <c r="D53" s="35">
        <v>55.5</v>
      </c>
    </row>
    <row r="54" spans="1:5" x14ac:dyDescent="0.3">
      <c r="A54" s="32" t="s">
        <v>74</v>
      </c>
      <c r="B54" s="51">
        <v>28</v>
      </c>
      <c r="C54" s="51">
        <v>4</v>
      </c>
      <c r="D54" s="35">
        <v>53</v>
      </c>
    </row>
    <row r="55" spans="1:5" x14ac:dyDescent="0.3">
      <c r="A55" s="32" t="s">
        <v>75</v>
      </c>
      <c r="B55" s="51">
        <v>48</v>
      </c>
      <c r="C55" s="51">
        <v>4</v>
      </c>
      <c r="D55" s="35">
        <v>45</v>
      </c>
    </row>
    <row r="56" spans="1:5" x14ac:dyDescent="0.3">
      <c r="A56" s="32" t="s">
        <v>76</v>
      </c>
      <c r="B56" s="51">
        <v>43</v>
      </c>
      <c r="C56" s="51">
        <v>4</v>
      </c>
      <c r="D56" s="35">
        <v>40</v>
      </c>
    </row>
    <row r="57" spans="1:5" x14ac:dyDescent="0.3">
      <c r="A57" s="32" t="s">
        <v>77</v>
      </c>
      <c r="B57" s="51">
        <v>86</v>
      </c>
      <c r="C57" s="51">
        <v>4</v>
      </c>
      <c r="D57" s="35">
        <v>38</v>
      </c>
    </row>
    <row r="58" spans="1:5" x14ac:dyDescent="0.3">
      <c r="A58" s="32" t="s">
        <v>78</v>
      </c>
      <c r="B58" s="51">
        <v>61</v>
      </c>
      <c r="C58" s="51">
        <v>4</v>
      </c>
      <c r="D58" s="35">
        <v>23.5</v>
      </c>
    </row>
    <row r="59" spans="1:5" x14ac:dyDescent="0.3">
      <c r="A59" s="32" t="s">
        <v>46</v>
      </c>
      <c r="B59" s="51">
        <v>61</v>
      </c>
      <c r="C59" s="51">
        <v>4</v>
      </c>
      <c r="D59" s="35">
        <v>23</v>
      </c>
    </row>
    <row r="60" spans="1:5" x14ac:dyDescent="0.3">
      <c r="A60" s="32" t="s">
        <v>57</v>
      </c>
      <c r="B60" s="51">
        <v>91</v>
      </c>
      <c r="C60" s="51">
        <v>4</v>
      </c>
      <c r="D60" s="35">
        <v>22.5</v>
      </c>
    </row>
    <row r="61" spans="1:5" x14ac:dyDescent="0.3">
      <c r="A61" s="32" t="s">
        <v>79</v>
      </c>
      <c r="B61" s="51">
        <v>61</v>
      </c>
      <c r="C61" s="51">
        <v>4</v>
      </c>
      <c r="D61" s="35">
        <v>0</v>
      </c>
    </row>
    <row r="62" spans="1:5" x14ac:dyDescent="0.3">
      <c r="A62" s="34" t="s">
        <v>80</v>
      </c>
      <c r="B62" s="50">
        <v>20</v>
      </c>
      <c r="C62" s="50">
        <v>5</v>
      </c>
      <c r="D62" s="37">
        <v>92</v>
      </c>
      <c r="E62" s="29" t="s">
        <v>149</v>
      </c>
    </row>
    <row r="63" spans="1:5" x14ac:dyDescent="0.3">
      <c r="A63" s="34" t="s">
        <v>81</v>
      </c>
      <c r="B63" s="50">
        <v>20</v>
      </c>
      <c r="C63" s="50">
        <v>5</v>
      </c>
      <c r="D63" s="37">
        <v>92</v>
      </c>
      <c r="E63" s="29" t="s">
        <v>149</v>
      </c>
    </row>
    <row r="64" spans="1:5" x14ac:dyDescent="0.3">
      <c r="A64" s="34" t="s">
        <v>82</v>
      </c>
      <c r="B64" s="50">
        <v>20</v>
      </c>
      <c r="C64" s="50">
        <v>5</v>
      </c>
      <c r="D64" s="37">
        <v>78</v>
      </c>
      <c r="E64" s="29" t="s">
        <v>149</v>
      </c>
    </row>
    <row r="65" spans="1:5" x14ac:dyDescent="0.3">
      <c r="A65" s="34" t="s">
        <v>83</v>
      </c>
      <c r="B65" s="50">
        <v>70</v>
      </c>
      <c r="C65" s="50">
        <v>5</v>
      </c>
      <c r="D65" s="37">
        <v>76.5</v>
      </c>
      <c r="E65" s="29" t="s">
        <v>149</v>
      </c>
    </row>
    <row r="66" spans="1:5" x14ac:dyDescent="0.3">
      <c r="A66" s="32" t="s">
        <v>84</v>
      </c>
      <c r="B66" s="51">
        <v>70</v>
      </c>
      <c r="C66" s="51">
        <v>5</v>
      </c>
      <c r="D66" s="35">
        <v>75.5</v>
      </c>
    </row>
    <row r="67" spans="1:5" x14ac:dyDescent="0.3">
      <c r="A67" s="32" t="s">
        <v>85</v>
      </c>
      <c r="B67" s="51">
        <v>70</v>
      </c>
      <c r="C67" s="51">
        <v>5</v>
      </c>
      <c r="D67" s="35">
        <v>74</v>
      </c>
    </row>
    <row r="68" spans="1:5" x14ac:dyDescent="0.3">
      <c r="A68" s="32" t="s">
        <v>86</v>
      </c>
      <c r="B68" s="51">
        <v>91</v>
      </c>
      <c r="C68" s="51">
        <v>5</v>
      </c>
      <c r="D68" s="35">
        <v>67.5</v>
      </c>
    </row>
    <row r="69" spans="1:5" x14ac:dyDescent="0.3">
      <c r="A69" s="32" t="s">
        <v>87</v>
      </c>
      <c r="B69" s="51">
        <v>28</v>
      </c>
      <c r="C69" s="51">
        <v>5</v>
      </c>
      <c r="D69" s="35">
        <v>51.5</v>
      </c>
    </row>
    <row r="70" spans="1:5" x14ac:dyDescent="0.3">
      <c r="A70" s="32" t="s">
        <v>88</v>
      </c>
      <c r="B70" s="51">
        <v>91</v>
      </c>
      <c r="C70" s="51">
        <v>5</v>
      </c>
      <c r="D70" s="35">
        <v>51.5</v>
      </c>
    </row>
    <row r="71" spans="1:5" x14ac:dyDescent="0.3">
      <c r="A71" s="32" t="s">
        <v>89</v>
      </c>
      <c r="B71" s="51">
        <v>90</v>
      </c>
      <c r="C71" s="51">
        <v>5</v>
      </c>
      <c r="D71" s="35">
        <v>50.5</v>
      </c>
    </row>
    <row r="72" spans="1:5" x14ac:dyDescent="0.3">
      <c r="A72" s="32" t="s">
        <v>90</v>
      </c>
      <c r="B72" s="51">
        <v>90</v>
      </c>
      <c r="C72" s="51">
        <v>5</v>
      </c>
      <c r="D72" s="35">
        <v>50</v>
      </c>
    </row>
    <row r="73" spans="1:5" x14ac:dyDescent="0.3">
      <c r="A73" s="32" t="s">
        <v>91</v>
      </c>
      <c r="B73" s="51">
        <v>58</v>
      </c>
      <c r="C73" s="51">
        <v>5</v>
      </c>
      <c r="D73" s="35">
        <v>48</v>
      </c>
    </row>
    <row r="74" spans="1:5" x14ac:dyDescent="0.3">
      <c r="A74" s="32" t="s">
        <v>92</v>
      </c>
      <c r="B74" s="51">
        <v>32</v>
      </c>
      <c r="C74" s="51">
        <v>5</v>
      </c>
      <c r="D74" s="35">
        <v>45.5</v>
      </c>
    </row>
    <row r="75" spans="1:5" x14ac:dyDescent="0.3">
      <c r="A75" s="32" t="s">
        <v>93</v>
      </c>
      <c r="B75" s="51">
        <v>43</v>
      </c>
      <c r="C75" s="51">
        <v>5</v>
      </c>
      <c r="D75" s="35">
        <v>44.5</v>
      </c>
    </row>
    <row r="76" spans="1:5" x14ac:dyDescent="0.3">
      <c r="A76" s="32" t="s">
        <v>94</v>
      </c>
      <c r="B76" s="51">
        <v>28</v>
      </c>
      <c r="C76" s="51">
        <v>5</v>
      </c>
      <c r="D76" s="35">
        <v>42</v>
      </c>
    </row>
    <row r="77" spans="1:5" x14ac:dyDescent="0.3">
      <c r="A77" s="32" t="s">
        <v>95</v>
      </c>
      <c r="B77" s="51">
        <v>43</v>
      </c>
      <c r="C77" s="51">
        <v>5</v>
      </c>
      <c r="D77" s="35">
        <v>42</v>
      </c>
    </row>
    <row r="78" spans="1:5" x14ac:dyDescent="0.3">
      <c r="A78" s="32" t="s">
        <v>96</v>
      </c>
      <c r="B78" s="51">
        <v>58</v>
      </c>
      <c r="C78" s="51">
        <v>5</v>
      </c>
      <c r="D78" s="35">
        <v>38</v>
      </c>
    </row>
    <row r="79" spans="1:5" x14ac:dyDescent="0.3">
      <c r="A79" s="32" t="s">
        <v>97</v>
      </c>
      <c r="B79" s="51">
        <v>73</v>
      </c>
      <c r="C79" s="51">
        <v>5</v>
      </c>
      <c r="D79" s="35">
        <v>36</v>
      </c>
    </row>
    <row r="80" spans="1:5" x14ac:dyDescent="0.3">
      <c r="A80" s="32" t="s">
        <v>98</v>
      </c>
      <c r="B80" s="51">
        <v>32</v>
      </c>
      <c r="C80" s="51">
        <v>5</v>
      </c>
      <c r="D80" s="35">
        <v>28.5</v>
      </c>
    </row>
    <row r="81" spans="1:5" x14ac:dyDescent="0.3">
      <c r="A81" s="32" t="s">
        <v>99</v>
      </c>
      <c r="B81" s="51">
        <v>28</v>
      </c>
      <c r="C81" s="51">
        <v>5</v>
      </c>
      <c r="D81" s="35">
        <v>28</v>
      </c>
    </row>
    <row r="82" spans="1:5" x14ac:dyDescent="0.3">
      <c r="A82" s="32" t="s">
        <v>100</v>
      </c>
      <c r="B82" s="51">
        <v>32</v>
      </c>
      <c r="C82" s="51">
        <v>5</v>
      </c>
      <c r="D82" s="35">
        <v>27.5</v>
      </c>
    </row>
    <row r="83" spans="1:5" x14ac:dyDescent="0.3">
      <c r="A83" s="32" t="s">
        <v>101</v>
      </c>
      <c r="B83" s="51">
        <v>73</v>
      </c>
      <c r="C83" s="51">
        <v>5</v>
      </c>
      <c r="D83" s="35">
        <v>27.5</v>
      </c>
    </row>
    <row r="84" spans="1:5" x14ac:dyDescent="0.3">
      <c r="A84" s="32" t="s">
        <v>102</v>
      </c>
      <c r="B84" s="51">
        <v>43</v>
      </c>
      <c r="C84" s="51">
        <v>5</v>
      </c>
      <c r="D84" s="35">
        <v>27</v>
      </c>
    </row>
    <row r="85" spans="1:5" x14ac:dyDescent="0.3">
      <c r="A85" s="32" t="s">
        <v>103</v>
      </c>
      <c r="B85" s="51">
        <v>91</v>
      </c>
      <c r="C85" s="51">
        <v>5</v>
      </c>
      <c r="D85" s="35">
        <v>24.5</v>
      </c>
    </row>
    <row r="86" spans="1:5" x14ac:dyDescent="0.3">
      <c r="A86" s="32" t="s">
        <v>104</v>
      </c>
      <c r="B86" s="51">
        <v>58</v>
      </c>
      <c r="C86" s="51">
        <v>5</v>
      </c>
      <c r="D86" s="35">
        <v>23.5</v>
      </c>
    </row>
    <row r="87" spans="1:5" x14ac:dyDescent="0.3">
      <c r="A87" s="32" t="s">
        <v>105</v>
      </c>
      <c r="B87" s="51">
        <v>73</v>
      </c>
      <c r="C87" s="51">
        <v>5</v>
      </c>
      <c r="D87" s="35">
        <v>15.5</v>
      </c>
    </row>
    <row r="88" spans="1:5" x14ac:dyDescent="0.3">
      <c r="A88" s="32" t="s">
        <v>88</v>
      </c>
      <c r="B88" s="51">
        <v>61</v>
      </c>
      <c r="C88" s="51">
        <v>5</v>
      </c>
      <c r="D88" s="35">
        <v>8.5</v>
      </c>
    </row>
    <row r="89" spans="1:5" x14ac:dyDescent="0.3">
      <c r="A89" s="32" t="s">
        <v>106</v>
      </c>
      <c r="B89" s="51">
        <v>61</v>
      </c>
      <c r="C89" s="51">
        <v>5</v>
      </c>
      <c r="D89" s="35">
        <v>0</v>
      </c>
    </row>
    <row r="90" spans="1:5" x14ac:dyDescent="0.3">
      <c r="A90" s="32" t="s">
        <v>107</v>
      </c>
      <c r="B90" s="51">
        <v>61</v>
      </c>
      <c r="C90" s="51">
        <v>5</v>
      </c>
      <c r="D90" s="35">
        <v>0</v>
      </c>
    </row>
    <row r="91" spans="1:5" x14ac:dyDescent="0.3">
      <c r="A91" s="32" t="s">
        <v>108</v>
      </c>
      <c r="B91" s="51">
        <v>90</v>
      </c>
      <c r="C91" s="51">
        <v>5</v>
      </c>
      <c r="D91" s="35">
        <v>0</v>
      </c>
    </row>
    <row r="92" spans="1:5" x14ac:dyDescent="0.3">
      <c r="A92" s="34" t="s">
        <v>109</v>
      </c>
      <c r="B92" s="50">
        <v>70</v>
      </c>
      <c r="C92" s="50">
        <v>6</v>
      </c>
      <c r="D92" s="37">
        <v>87.5</v>
      </c>
      <c r="E92" s="29" t="s">
        <v>149</v>
      </c>
    </row>
    <row r="93" spans="1:5" x14ac:dyDescent="0.3">
      <c r="A93" s="34" t="s">
        <v>110</v>
      </c>
      <c r="B93" s="50">
        <v>58</v>
      </c>
      <c r="C93" s="50">
        <v>6</v>
      </c>
      <c r="D93" s="37">
        <v>85.5</v>
      </c>
      <c r="E93" s="29" t="s">
        <v>149</v>
      </c>
    </row>
    <row r="94" spans="1:5" x14ac:dyDescent="0.3">
      <c r="A94" s="34" t="s">
        <v>111</v>
      </c>
      <c r="B94" s="50">
        <v>70</v>
      </c>
      <c r="C94" s="50">
        <v>6</v>
      </c>
      <c r="D94" s="37">
        <v>82.5</v>
      </c>
      <c r="E94" s="29" t="s">
        <v>149</v>
      </c>
    </row>
    <row r="95" spans="1:5" x14ac:dyDescent="0.3">
      <c r="A95" s="34" t="s">
        <v>112</v>
      </c>
      <c r="B95" s="50">
        <v>77</v>
      </c>
      <c r="C95" s="50">
        <v>6</v>
      </c>
      <c r="D95" s="37">
        <v>82.5</v>
      </c>
      <c r="E95" s="29" t="s">
        <v>149</v>
      </c>
    </row>
    <row r="96" spans="1:5" x14ac:dyDescent="0.3">
      <c r="A96" s="32" t="s">
        <v>113</v>
      </c>
      <c r="B96" s="51">
        <v>70</v>
      </c>
      <c r="C96" s="51">
        <v>6</v>
      </c>
      <c r="D96" s="35">
        <v>79.5</v>
      </c>
    </row>
    <row r="97" spans="1:4" x14ac:dyDescent="0.3">
      <c r="A97" s="32" t="s">
        <v>114</v>
      </c>
      <c r="B97" s="51">
        <v>58</v>
      </c>
      <c r="C97" s="51">
        <v>6</v>
      </c>
      <c r="D97" s="35">
        <v>78.5</v>
      </c>
    </row>
    <row r="98" spans="1:4" x14ac:dyDescent="0.3">
      <c r="A98" s="32" t="s">
        <v>115</v>
      </c>
      <c r="B98" s="51">
        <v>58</v>
      </c>
      <c r="C98" s="51">
        <v>6</v>
      </c>
      <c r="D98" s="35">
        <v>73.5</v>
      </c>
    </row>
    <row r="99" spans="1:4" x14ac:dyDescent="0.3">
      <c r="A99" s="32" t="s">
        <v>116</v>
      </c>
      <c r="B99" s="51">
        <v>91</v>
      </c>
      <c r="C99" s="51">
        <v>6</v>
      </c>
      <c r="D99" s="35">
        <v>60.5</v>
      </c>
    </row>
    <row r="100" spans="1:4" ht="62.4" x14ac:dyDescent="0.3">
      <c r="A100" s="32" t="s">
        <v>117</v>
      </c>
      <c r="B100" s="51" t="s">
        <v>20</v>
      </c>
      <c r="C100" s="51">
        <v>6</v>
      </c>
      <c r="D100" s="35">
        <v>60</v>
      </c>
    </row>
    <row r="101" spans="1:4" x14ac:dyDescent="0.3">
      <c r="A101" s="32" t="s">
        <v>113</v>
      </c>
      <c r="B101" s="51">
        <v>90</v>
      </c>
      <c r="C101" s="51">
        <v>6</v>
      </c>
      <c r="D101" s="35">
        <v>59</v>
      </c>
    </row>
    <row r="102" spans="1:4" x14ac:dyDescent="0.3">
      <c r="A102" s="32" t="s">
        <v>118</v>
      </c>
      <c r="B102" s="51">
        <v>43</v>
      </c>
      <c r="C102" s="51">
        <v>6</v>
      </c>
      <c r="D102" s="35">
        <v>58.5</v>
      </c>
    </row>
    <row r="103" spans="1:4" x14ac:dyDescent="0.3">
      <c r="A103" s="32" t="s">
        <v>119</v>
      </c>
      <c r="B103" s="51">
        <v>91</v>
      </c>
      <c r="C103" s="51">
        <v>6</v>
      </c>
      <c r="D103" s="35">
        <v>57</v>
      </c>
    </row>
    <row r="104" spans="1:4" x14ac:dyDescent="0.3">
      <c r="A104" s="32" t="s">
        <v>120</v>
      </c>
      <c r="B104" s="51">
        <v>48</v>
      </c>
      <c r="C104" s="51">
        <v>6</v>
      </c>
      <c r="D104" s="35">
        <v>56</v>
      </c>
    </row>
    <row r="105" spans="1:4" x14ac:dyDescent="0.3">
      <c r="A105" s="32" t="s">
        <v>121</v>
      </c>
      <c r="B105" s="51">
        <v>48</v>
      </c>
      <c r="C105" s="51">
        <v>6</v>
      </c>
      <c r="D105" s="35">
        <v>54</v>
      </c>
    </row>
    <row r="106" spans="1:4" x14ac:dyDescent="0.3">
      <c r="A106" s="32" t="s">
        <v>122</v>
      </c>
      <c r="B106" s="51">
        <v>61</v>
      </c>
      <c r="C106" s="51">
        <v>6</v>
      </c>
      <c r="D106" s="35">
        <v>54</v>
      </c>
    </row>
    <row r="107" spans="1:4" x14ac:dyDescent="0.3">
      <c r="A107" s="32" t="s">
        <v>123</v>
      </c>
      <c r="B107" s="51">
        <v>77</v>
      </c>
      <c r="C107" s="51">
        <v>6</v>
      </c>
      <c r="D107" s="35">
        <v>52</v>
      </c>
    </row>
    <row r="108" spans="1:4" x14ac:dyDescent="0.3">
      <c r="A108" s="32" t="s">
        <v>124</v>
      </c>
      <c r="B108" s="51">
        <v>43</v>
      </c>
      <c r="C108" s="51">
        <v>6</v>
      </c>
      <c r="D108" s="35">
        <v>50</v>
      </c>
    </row>
    <row r="109" spans="1:4" x14ac:dyDescent="0.3">
      <c r="A109" s="32" t="s">
        <v>125</v>
      </c>
      <c r="B109" s="51">
        <v>61</v>
      </c>
      <c r="C109" s="51">
        <v>6</v>
      </c>
      <c r="D109" s="35">
        <v>50</v>
      </c>
    </row>
    <row r="110" spans="1:4" ht="62.4" x14ac:dyDescent="0.3">
      <c r="A110" s="32" t="s">
        <v>124</v>
      </c>
      <c r="B110" s="51" t="s">
        <v>20</v>
      </c>
      <c r="C110" s="51">
        <v>6</v>
      </c>
      <c r="D110" s="35">
        <v>50</v>
      </c>
    </row>
    <row r="111" spans="1:4" x14ac:dyDescent="0.3">
      <c r="A111" s="32" t="s">
        <v>126</v>
      </c>
      <c r="B111" s="51">
        <v>90</v>
      </c>
      <c r="C111" s="51">
        <v>6</v>
      </c>
      <c r="D111" s="35">
        <v>49.5</v>
      </c>
    </row>
    <row r="112" spans="1:4" x14ac:dyDescent="0.3">
      <c r="A112" s="32" t="s">
        <v>127</v>
      </c>
      <c r="B112" s="51">
        <v>48</v>
      </c>
      <c r="C112" s="51">
        <v>6</v>
      </c>
      <c r="D112" s="35">
        <v>49</v>
      </c>
    </row>
    <row r="113" spans="1:4" x14ac:dyDescent="0.3">
      <c r="A113" s="32" t="s">
        <v>128</v>
      </c>
      <c r="B113" s="51">
        <v>90</v>
      </c>
      <c r="C113" s="51">
        <v>6</v>
      </c>
      <c r="D113" s="35">
        <v>49</v>
      </c>
    </row>
    <row r="114" spans="1:4" x14ac:dyDescent="0.3">
      <c r="A114" s="32" t="s">
        <v>129</v>
      </c>
      <c r="B114" s="51">
        <v>91</v>
      </c>
      <c r="C114" s="51">
        <v>6</v>
      </c>
      <c r="D114" s="35">
        <v>49</v>
      </c>
    </row>
    <row r="115" spans="1:4" x14ac:dyDescent="0.3">
      <c r="A115" s="32" t="s">
        <v>130</v>
      </c>
      <c r="B115" s="51">
        <v>18</v>
      </c>
      <c r="C115" s="51">
        <v>6</v>
      </c>
      <c r="D115" s="35">
        <v>48.5</v>
      </c>
    </row>
    <row r="116" spans="1:4" x14ac:dyDescent="0.3">
      <c r="A116" s="32" t="s">
        <v>131</v>
      </c>
      <c r="B116" s="51">
        <v>43</v>
      </c>
      <c r="C116" s="51">
        <v>6</v>
      </c>
      <c r="D116" s="35">
        <v>46.5</v>
      </c>
    </row>
    <row r="117" spans="1:4" x14ac:dyDescent="0.3">
      <c r="A117" s="32" t="s">
        <v>132</v>
      </c>
      <c r="B117" s="51">
        <v>86</v>
      </c>
      <c r="C117" s="51">
        <v>6</v>
      </c>
      <c r="D117" s="35">
        <v>43</v>
      </c>
    </row>
    <row r="118" spans="1:4" x14ac:dyDescent="0.3">
      <c r="A118" s="32" t="s">
        <v>133</v>
      </c>
      <c r="B118" s="51">
        <v>15</v>
      </c>
      <c r="C118" s="51">
        <v>6</v>
      </c>
      <c r="D118" s="35">
        <v>41</v>
      </c>
    </row>
    <row r="119" spans="1:4" x14ac:dyDescent="0.3">
      <c r="A119" s="32" t="s">
        <v>134</v>
      </c>
      <c r="B119" s="51">
        <v>86</v>
      </c>
      <c r="C119" s="51">
        <v>6</v>
      </c>
      <c r="D119" s="35">
        <v>27.5</v>
      </c>
    </row>
    <row r="120" spans="1:4" ht="62.4" x14ac:dyDescent="0.3">
      <c r="A120" s="32" t="s">
        <v>135</v>
      </c>
      <c r="B120" s="51" t="s">
        <v>20</v>
      </c>
      <c r="C120" s="51">
        <v>6</v>
      </c>
      <c r="D120" s="35">
        <v>27.5</v>
      </c>
    </row>
    <row r="121" spans="1:4" x14ac:dyDescent="0.3">
      <c r="A121" s="32" t="s">
        <v>136</v>
      </c>
      <c r="B121" s="51">
        <v>15</v>
      </c>
      <c r="C121" s="51">
        <v>6</v>
      </c>
      <c r="D121" s="35">
        <v>22</v>
      </c>
    </row>
    <row r="122" spans="1:4" x14ac:dyDescent="0.3">
      <c r="A122" s="32" t="s">
        <v>137</v>
      </c>
      <c r="B122" s="51">
        <v>77</v>
      </c>
      <c r="C122" s="51">
        <v>6</v>
      </c>
      <c r="D122" s="35">
        <v>21.5</v>
      </c>
    </row>
    <row r="123" spans="1:4" x14ac:dyDescent="0.3">
      <c r="A123" s="32" t="s">
        <v>138</v>
      </c>
      <c r="B123" s="51">
        <v>86</v>
      </c>
      <c r="C123" s="51">
        <v>6</v>
      </c>
      <c r="D123" s="35">
        <v>21</v>
      </c>
    </row>
    <row r="124" spans="1:4" x14ac:dyDescent="0.3">
      <c r="A124" s="32" t="s">
        <v>139</v>
      </c>
      <c r="B124" s="51">
        <v>32</v>
      </c>
      <c r="C124" s="51">
        <v>6</v>
      </c>
      <c r="D124" s="35">
        <v>20</v>
      </c>
    </row>
    <row r="125" spans="1:4" x14ac:dyDescent="0.3">
      <c r="A125" s="32" t="s">
        <v>140</v>
      </c>
      <c r="B125" s="51">
        <v>15</v>
      </c>
      <c r="C125" s="51">
        <v>6</v>
      </c>
      <c r="D125" s="35">
        <v>14</v>
      </c>
    </row>
    <row r="126" spans="1:4" x14ac:dyDescent="0.3">
      <c r="A126" s="32" t="s">
        <v>141</v>
      </c>
      <c r="B126" s="51">
        <v>18</v>
      </c>
      <c r="C126" s="51">
        <v>6</v>
      </c>
      <c r="D126" s="35">
        <v>13</v>
      </c>
    </row>
    <row r="127" spans="1:4" x14ac:dyDescent="0.3">
      <c r="A127" s="32" t="s">
        <v>142</v>
      </c>
      <c r="B127" s="51">
        <v>18</v>
      </c>
      <c r="C127" s="51">
        <v>6</v>
      </c>
      <c r="D127" s="35">
        <v>10</v>
      </c>
    </row>
    <row r="128" spans="1:4" x14ac:dyDescent="0.3">
      <c r="A128" s="32" t="s">
        <v>143</v>
      </c>
      <c r="B128" s="51">
        <v>32</v>
      </c>
      <c r="C128" s="51">
        <v>6</v>
      </c>
      <c r="D128" s="35">
        <v>5</v>
      </c>
    </row>
    <row r="129" spans="1:4" x14ac:dyDescent="0.3">
      <c r="A129" s="32" t="s">
        <v>144</v>
      </c>
      <c r="B129" s="51">
        <v>32</v>
      </c>
      <c r="C129" s="51">
        <v>6</v>
      </c>
      <c r="D129" s="35">
        <v>3</v>
      </c>
    </row>
    <row r="130" spans="1:4" x14ac:dyDescent="0.3">
      <c r="A130" s="32" t="s">
        <v>145</v>
      </c>
      <c r="B130" s="51">
        <v>47</v>
      </c>
      <c r="C130" s="51">
        <v>6</v>
      </c>
      <c r="D130" s="35">
        <v>0</v>
      </c>
    </row>
    <row r="131" spans="1:4" x14ac:dyDescent="0.3">
      <c r="A131" s="32" t="s">
        <v>146</v>
      </c>
      <c r="B131" s="51">
        <v>47</v>
      </c>
      <c r="C131" s="51">
        <v>6</v>
      </c>
      <c r="D131" s="35">
        <v>0</v>
      </c>
    </row>
    <row r="132" spans="1:4" x14ac:dyDescent="0.3">
      <c r="A132" s="32" t="s">
        <v>147</v>
      </c>
      <c r="B132" s="51">
        <v>47</v>
      </c>
      <c r="C132" s="51">
        <v>6</v>
      </c>
      <c r="D132" s="35">
        <v>0</v>
      </c>
    </row>
    <row r="133" spans="1:4" x14ac:dyDescent="0.3">
      <c r="A133" s="32" t="s">
        <v>148</v>
      </c>
      <c r="B133" s="51">
        <v>61</v>
      </c>
      <c r="C133" s="51">
        <v>6</v>
      </c>
      <c r="D133" s="35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Команды</vt:lpstr>
      <vt:lpstr>Индивидуальный рейтинг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2021-04-08T14:21:32Z</dcterms:modified>
</cp:coreProperties>
</file>